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amod Ram\Desktop\Chapter 3\"/>
    </mc:Choice>
  </mc:AlternateContent>
  <bookViews>
    <workbookView xWindow="0" yWindow="0" windowWidth="24000" windowHeight="9630" activeTab="5"/>
  </bookViews>
  <sheets>
    <sheet name="3.1" sheetId="1" r:id="rId1"/>
    <sheet name="3.2" sheetId="2" r:id="rId2"/>
    <sheet name="3.3" sheetId="3" r:id="rId3"/>
    <sheet name="3.3 (A&amp;B)" sheetId="4" r:id="rId4"/>
    <sheet name="3.4" sheetId="5" r:id="rId5"/>
    <sheet name="conti. 3.4" sheetId="6" r:id="rId6"/>
    <sheet name="3.5" sheetId="7" r:id="rId7"/>
    <sheet name="3.6" sheetId="8" r:id="rId8"/>
  </sheets>
  <externalReferences>
    <externalReference r:id="rId9"/>
  </externalReferences>
  <definedNames>
    <definedName name="\I">#REF!</definedName>
    <definedName name="\P">#REF!</definedName>
    <definedName name="aa">'[1]Oil Consumption – barrels'!#REF!</definedName>
    <definedName name="INIT">#REF!</definedName>
    <definedName name="LEAP">#REF!</definedName>
    <definedName name="NONLEAP">#REF!</definedName>
    <definedName name="_xlnm.Print_Area" localSheetId="6">'3.5'!$A$1:$G$20</definedName>
    <definedName name="Print1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2" l="1"/>
  <c r="F10" i="2"/>
  <c r="F11" i="2"/>
  <c r="F12" i="2"/>
  <c r="F13" i="2"/>
  <c r="F14" i="2"/>
  <c r="F15" i="2"/>
  <c r="F16" i="2"/>
  <c r="F17" i="2"/>
  <c r="F8" i="2"/>
  <c r="E9" i="2"/>
  <c r="E10" i="2"/>
  <c r="E11" i="2"/>
  <c r="E12" i="2"/>
  <c r="E13" i="2"/>
  <c r="E14" i="2"/>
  <c r="E15" i="2"/>
  <c r="E16" i="2"/>
  <c r="E17" i="2"/>
  <c r="E8" i="2"/>
  <c r="D9" i="2"/>
  <c r="D10" i="2"/>
  <c r="D11" i="2"/>
  <c r="D12" i="2"/>
  <c r="D13" i="2"/>
  <c r="D14" i="2"/>
  <c r="D15" i="2"/>
  <c r="D16" i="2"/>
  <c r="D17" i="2"/>
  <c r="D8" i="2"/>
  <c r="C9" i="2"/>
  <c r="C10" i="2"/>
  <c r="C11" i="2"/>
  <c r="C12" i="2"/>
  <c r="C13" i="2"/>
  <c r="C14" i="2"/>
  <c r="C15" i="2"/>
  <c r="C16" i="2"/>
  <c r="C17" i="2"/>
  <c r="C8" i="2"/>
  <c r="B9" i="2"/>
  <c r="B10" i="2"/>
  <c r="B11" i="2"/>
  <c r="B12" i="2"/>
  <c r="B13" i="2"/>
  <c r="B14" i="2"/>
  <c r="B15" i="2"/>
  <c r="B16" i="2"/>
  <c r="B17" i="2"/>
  <c r="B8" i="2"/>
  <c r="G42" i="8" l="1"/>
  <c r="F42" i="8"/>
  <c r="D42" i="8"/>
  <c r="C42" i="8"/>
  <c r="B42" i="8"/>
  <c r="G41" i="8"/>
  <c r="F41" i="8"/>
  <c r="D41" i="8"/>
  <c r="C41" i="8"/>
  <c r="B41" i="8"/>
  <c r="E40" i="8"/>
  <c r="E42" i="8" s="1"/>
  <c r="E39" i="8"/>
  <c r="H39" i="8" s="1"/>
  <c r="E38" i="8"/>
  <c r="H38" i="8" s="1"/>
  <c r="E37" i="8"/>
  <c r="H37" i="8" s="1"/>
  <c r="H36" i="8"/>
  <c r="E36" i="8"/>
  <c r="E35" i="8"/>
  <c r="H35" i="8" s="1"/>
  <c r="H34" i="8"/>
  <c r="I34" i="8" s="1"/>
  <c r="E34" i="8"/>
  <c r="E33" i="8"/>
  <c r="H33" i="8" s="1"/>
  <c r="E32" i="8"/>
  <c r="H32" i="8" s="1"/>
  <c r="E31" i="8"/>
  <c r="H31" i="8" s="1"/>
  <c r="H19" i="8"/>
  <c r="G19" i="8"/>
  <c r="F19" i="8"/>
  <c r="E19" i="8"/>
  <c r="D19" i="8"/>
  <c r="C19" i="8"/>
  <c r="B19" i="8"/>
  <c r="H18" i="8"/>
  <c r="G18" i="8"/>
  <c r="F18" i="8"/>
  <c r="E18" i="8"/>
  <c r="D18" i="8"/>
  <c r="C18" i="8"/>
  <c r="B18" i="8"/>
  <c r="E17" i="8"/>
  <c r="I17" i="8" s="1"/>
  <c r="E16" i="8"/>
  <c r="I16" i="8" s="1"/>
  <c r="E15" i="8"/>
  <c r="I15" i="8" s="1"/>
  <c r="E14" i="8"/>
  <c r="I14" i="8" s="1"/>
  <c r="E13" i="8"/>
  <c r="I13" i="8" s="1"/>
  <c r="E12" i="8"/>
  <c r="I12" i="8" s="1"/>
  <c r="E11" i="8"/>
  <c r="I11" i="8" s="1"/>
  <c r="E10" i="8"/>
  <c r="I10" i="8" s="1"/>
  <c r="E9" i="8"/>
  <c r="I9" i="8" s="1"/>
  <c r="E8" i="8"/>
  <c r="I8" i="8" s="1"/>
  <c r="E16" i="7"/>
  <c r="D16" i="7"/>
  <c r="C16" i="7"/>
  <c r="B16" i="7"/>
  <c r="E15" i="7"/>
  <c r="D15" i="7"/>
  <c r="C15" i="7"/>
  <c r="B15" i="7"/>
  <c r="F14" i="7"/>
  <c r="F16" i="7" s="1"/>
  <c r="F13" i="7"/>
  <c r="G13" i="7" s="1"/>
  <c r="G12" i="7"/>
  <c r="F12" i="7"/>
  <c r="F11" i="7"/>
  <c r="G11" i="7" s="1"/>
  <c r="F10" i="7"/>
  <c r="G10" i="7" s="1"/>
  <c r="F9" i="7"/>
  <c r="G9" i="7" s="1"/>
  <c r="F8" i="7"/>
  <c r="G8" i="7" s="1"/>
  <c r="F7" i="7"/>
  <c r="G7" i="7" s="1"/>
  <c r="F6" i="7"/>
  <c r="G6" i="7" s="1"/>
  <c r="F5" i="7"/>
  <c r="G5" i="7" s="1"/>
  <c r="G61" i="6"/>
  <c r="G17" i="6"/>
  <c r="F17" i="6"/>
  <c r="F61" i="6" s="1"/>
  <c r="E17" i="6"/>
  <c r="E61" i="6" s="1"/>
  <c r="D17" i="6"/>
  <c r="D61" i="6" s="1"/>
  <c r="C17" i="6"/>
  <c r="C61" i="6" s="1"/>
  <c r="B17" i="6"/>
  <c r="B61" i="6" s="1"/>
  <c r="G16" i="6"/>
  <c r="G60" i="6" s="1"/>
  <c r="F16" i="6"/>
  <c r="F60" i="6" s="1"/>
  <c r="E16" i="6"/>
  <c r="E60" i="6" s="1"/>
  <c r="D16" i="6"/>
  <c r="D60" i="6" s="1"/>
  <c r="C16" i="6"/>
  <c r="C60" i="6" s="1"/>
  <c r="B16" i="6"/>
  <c r="B60" i="6" s="1"/>
  <c r="H17" i="5"/>
  <c r="G17" i="5"/>
  <c r="F17" i="5"/>
  <c r="E17" i="5"/>
  <c r="D17" i="5"/>
  <c r="C17" i="5"/>
  <c r="B17" i="5"/>
  <c r="H16" i="5"/>
  <c r="G16" i="5"/>
  <c r="F16" i="5"/>
  <c r="E16" i="5"/>
  <c r="D16" i="5"/>
  <c r="C16" i="5"/>
  <c r="B16" i="5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G18" i="4"/>
  <c r="H18" i="4" s="1"/>
  <c r="F18" i="4"/>
  <c r="E18" i="4"/>
  <c r="D18" i="4"/>
  <c r="C18" i="4"/>
  <c r="B18" i="4"/>
  <c r="H17" i="4"/>
  <c r="H16" i="4"/>
  <c r="G15" i="4"/>
  <c r="H15" i="4" s="1"/>
  <c r="F15" i="4"/>
  <c r="E15" i="4"/>
  <c r="D15" i="4"/>
  <c r="C15" i="4"/>
  <c r="B15" i="4"/>
  <c r="H14" i="4"/>
  <c r="H13" i="4"/>
  <c r="H12" i="4"/>
  <c r="H11" i="4"/>
  <c r="H10" i="4"/>
  <c r="H9" i="4"/>
  <c r="H8" i="4"/>
  <c r="H7" i="4"/>
  <c r="H6" i="4"/>
  <c r="F18" i="3"/>
  <c r="E18" i="3"/>
  <c r="C18" i="3"/>
  <c r="B18" i="3"/>
  <c r="F17" i="3"/>
  <c r="E17" i="3"/>
  <c r="C17" i="3"/>
  <c r="B17" i="3"/>
  <c r="G16" i="3"/>
  <c r="G18" i="3" s="1"/>
  <c r="D16" i="3"/>
  <c r="D17" i="3" s="1"/>
  <c r="G15" i="3"/>
  <c r="G17" i="3" s="1"/>
  <c r="D15" i="3"/>
  <c r="G14" i="3"/>
  <c r="D14" i="3"/>
  <c r="G13" i="3"/>
  <c r="D13" i="3"/>
  <c r="G12" i="3"/>
  <c r="D12" i="3"/>
  <c r="G11" i="3"/>
  <c r="D11" i="3"/>
  <c r="G10" i="3"/>
  <c r="D10" i="3"/>
  <c r="G9" i="3"/>
  <c r="D9" i="3"/>
  <c r="G8" i="3"/>
  <c r="D8" i="3"/>
  <c r="G7" i="3"/>
  <c r="D7" i="3"/>
  <c r="D19" i="2"/>
  <c r="B18" i="2"/>
  <c r="F18" i="2"/>
  <c r="E18" i="2"/>
  <c r="F19" i="2"/>
  <c r="F16" i="1"/>
  <c r="E16" i="1"/>
  <c r="D16" i="1"/>
  <c r="C16" i="1"/>
  <c r="B16" i="1"/>
  <c r="F15" i="1"/>
  <c r="E15" i="1"/>
  <c r="D15" i="1"/>
  <c r="C15" i="1"/>
  <c r="B15" i="1"/>
  <c r="C19" i="2" l="1"/>
  <c r="E19" i="2"/>
  <c r="C18" i="2"/>
  <c r="D18" i="2"/>
  <c r="I35" i="8"/>
  <c r="I36" i="8"/>
  <c r="I31" i="8"/>
  <c r="I37" i="8"/>
  <c r="I19" i="8"/>
  <c r="I18" i="8"/>
  <c r="I32" i="8"/>
  <c r="I38" i="8"/>
  <c r="I33" i="8"/>
  <c r="I39" i="8"/>
  <c r="H40" i="8"/>
  <c r="E41" i="8"/>
  <c r="F15" i="7"/>
  <c r="G14" i="7"/>
  <c r="D18" i="3"/>
  <c r="B19" i="2"/>
  <c r="I40" i="8" l="1"/>
  <c r="H41" i="8"/>
  <c r="H42" i="8"/>
  <c r="G16" i="7"/>
  <c r="G15" i="7"/>
  <c r="I42" i="8" l="1"/>
  <c r="I41" i="8"/>
</calcChain>
</file>

<file path=xl/sharedStrings.xml><?xml version="1.0" encoding="utf-8"?>
<sst xmlns="http://schemas.openxmlformats.org/spreadsheetml/2006/main" count="279" uniqueCount="153">
  <si>
    <t>Table  3.1 : Yearwise Production of Energy Resources in Physical Units</t>
  </si>
  <si>
    <t>Year</t>
  </si>
  <si>
    <t>Coal
 (Million Monnes)</t>
  </si>
  <si>
    <t>Lignite (Million Tonnes)</t>
  </si>
  <si>
    <t>Crude Oil (Million Tonnes)</t>
  </si>
  <si>
    <t>Natural Gas # (Billion Cubic Metres)</t>
  </si>
  <si>
    <t>Electricity*   (GWh)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</si>
  <si>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</si>
  <si>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</si>
  <si>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</si>
  <si>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</si>
  <si>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</si>
  <si>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</si>
  <si>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</si>
  <si>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</si>
  <si>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</si>
  <si>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2020-21(P)</t>
  </si>
  <si>
    <t>Growth rate of 2020-21 over 2019-20 (%)</t>
  </si>
  <si>
    <t>CAGR 2011-12 to 2020-21(%)</t>
  </si>
  <si>
    <t>(P): provisional</t>
  </si>
  <si>
    <t>* Electricity from Hydro, Nuclear and other Renewable energy sources.</t>
  </si>
  <si>
    <t>#For Natural Gas Gross Production is reported</t>
  </si>
  <si>
    <t>Sources:</t>
  </si>
  <si>
    <t xml:space="preserve">1.   Ministry of Coal </t>
  </si>
  <si>
    <t>2.  Ministry of Petroleum &amp; Natural Gas</t>
  </si>
  <si>
    <t>3.  Central  Electricity  Authority</t>
  </si>
  <si>
    <t xml:space="preserve">Table 3.2 : Yearwise Production of Energy Resources in Energy Units                  </t>
  </si>
  <si>
    <t xml:space="preserve">                     (in Petajoules) @ </t>
  </si>
  <si>
    <t xml:space="preserve">Coal  </t>
  </si>
  <si>
    <t>Lignite</t>
  </si>
  <si>
    <t>Crude Oil</t>
  </si>
  <si>
    <t>Natural Gas</t>
  </si>
  <si>
    <t>Electricity *</t>
  </si>
  <si>
    <t xml:space="preserve">2019-20 </t>
  </si>
  <si>
    <t>2020-21 (P)</t>
  </si>
  <si>
    <t>* Electricity from hydro, Nuclear and other Renwable energy  sources.</t>
  </si>
  <si>
    <t xml:space="preserve">@ Conversion factors have been applied to convert production of primary sources of  energy into petajoules </t>
  </si>
  <si>
    <t>1.  Office of Coal Controller, Ministry of Coal</t>
  </si>
  <si>
    <t>Table  3.3 : Yearwise Production of Coal - Typewise and Sectorwise</t>
  </si>
  <si>
    <t xml:space="preserve">                                        ( Million Tonnes)</t>
  </si>
  <si>
    <t>Coal</t>
  </si>
  <si>
    <t>Public</t>
  </si>
  <si>
    <t>Private</t>
  </si>
  <si>
    <t>Total</t>
  </si>
  <si>
    <t>Coking</t>
  </si>
  <si>
    <t>Non-coking</t>
  </si>
  <si>
    <t>4=(2)+(3)</t>
  </si>
  <si>
    <t>7=(5)+(6)</t>
  </si>
  <si>
    <t>(P): Provisional</t>
  </si>
  <si>
    <t>Source :  Office of Coal Controller of India</t>
  </si>
  <si>
    <t>Table 3.3 A: Grade Wise Production of Coking Coal by Companies
 in 2019-20 &amp; 2020-21</t>
  </si>
  <si>
    <t>(Million Tonnes)</t>
  </si>
  <si>
    <t>Grade of Coaking Coal</t>
  </si>
  <si>
    <t xml:space="preserve">Private </t>
  </si>
  <si>
    <t xml:space="preserve">All India </t>
  </si>
  <si>
    <t>Percentage Change</t>
  </si>
  <si>
    <t>2020-21</t>
  </si>
  <si>
    <t>Steel-I</t>
  </si>
  <si>
    <t>Steel-II</t>
  </si>
  <si>
    <t>SC-1</t>
  </si>
  <si>
    <t>Wash-I</t>
  </si>
  <si>
    <t>Wash-II</t>
  </si>
  <si>
    <t>Wash-III</t>
  </si>
  <si>
    <t>Wash-IV</t>
  </si>
  <si>
    <t>Wash-V</t>
  </si>
  <si>
    <t>SLV1</t>
  </si>
  <si>
    <t>All India Total</t>
  </si>
  <si>
    <t>Met.Coal</t>
  </si>
  <si>
    <t>Non Met</t>
  </si>
  <si>
    <t>Source: Office of Coal Controller of India</t>
  </si>
  <si>
    <t>Table 3.3 B: Grade Wise Production of Non-Coking Coal by Companies
 in 2019-20 &amp; 2020-21</t>
  </si>
  <si>
    <t>( Million Tonnes)</t>
  </si>
  <si>
    <t>Grade of Non-  Coaking Coal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</si>
  <si>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</si>
  <si>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</si>
  <si>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</si>
  <si>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</si>
  <si>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</si>
  <si>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</si>
  <si>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</si>
  <si>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</si>
  <si>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</si>
  <si>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</si>
  <si>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</si>
  <si>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</si>
  <si>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</si>
  <si>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</si>
  <si>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</si>
  <si>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</si>
  <si>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</si>
  <si>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UNG</t>
  </si>
  <si>
    <t>Total  Non-Coaking Coal</t>
  </si>
  <si>
    <t>Table   3.4: Yearwise Domestic Production of  Petroleum  Products</t>
  </si>
  <si>
    <t xml:space="preserve">                                             (Million Tonnes)</t>
  </si>
  <si>
    <t>Light distillates</t>
  </si>
  <si>
    <t>Middle distillates</t>
  </si>
  <si>
    <t>LPG</t>
  </si>
  <si>
    <t>Petrol/MG</t>
  </si>
  <si>
    <t>Naphtha</t>
  </si>
  <si>
    <t xml:space="preserve">Kerosene </t>
  </si>
  <si>
    <t>ATF</t>
  </si>
  <si>
    <t>HSD</t>
  </si>
  <si>
    <t>LDO</t>
  </si>
  <si>
    <t>Growth rate of 2020-21  over 2019-20(%)</t>
  </si>
  <si>
    <t>CAGR 2011-12 to 2020-21 (%)</t>
  </si>
  <si>
    <t>(p) : Provisional</t>
  </si>
  <si>
    <t>LPG=Liquified Petroleum Gas, MG= Motor Gasoline, ATF= Aviation Turbine Fuel</t>
  </si>
  <si>
    <t>HSD= High Speed Diesel Oil, LDO=  Light Diesel Oil</t>
  </si>
  <si>
    <t xml:space="preserve">Source : Ministry of Petroleum &amp; Natural Gas.     </t>
  </si>
  <si>
    <t xml:space="preserve">Table  3.4 (Contd.):  Yearwise Domestic Production of  Petroleum  Products
                                                    </t>
  </si>
  <si>
    <t xml:space="preserve"> (Million Tonnes)</t>
  </si>
  <si>
    <t>Heavy ends</t>
  </si>
  <si>
    <t>Others*</t>
  </si>
  <si>
    <t>Fuel oil</t>
  </si>
  <si>
    <t>Bitumen</t>
  </si>
  <si>
    <t>Lubes</t>
  </si>
  <si>
    <t>Pet. Coke</t>
  </si>
  <si>
    <t>14
 (sum of 2 to 13)</t>
  </si>
  <si>
    <t>Growth rate of 2020-21 over 2019-20(%)</t>
  </si>
  <si>
    <t xml:space="preserve">     Lubes= Lubricant, Pet.Coke= Petroleum Coke</t>
  </si>
  <si>
    <t>$: Includes other Light distillates from 2006-07</t>
  </si>
  <si>
    <t>* Others include VGO, Benzene, MTO, CBFS, Sulphur, Waxes, MTBE &amp; Reformate, etc.</t>
  </si>
  <si>
    <t>CAGR difference is due to number of years as taken in denominator  by PO&amp;NG and MoSPI</t>
  </si>
  <si>
    <t>Table  3.5 : Yearwise Gross and Net Production of Natural Gas</t>
  </si>
  <si>
    <t xml:space="preserve">                                (in Billion Cubic Metres)</t>
  </si>
  <si>
    <t>Gross Production</t>
  </si>
  <si>
    <t>Internal Consumption</t>
  </si>
  <si>
    <t>Flared</t>
  </si>
  <si>
    <t>Losses</t>
  </si>
  <si>
    <t>Net Production
(For Consumption)</t>
  </si>
  <si>
    <t>Net Production   
 ( For Sales)</t>
  </si>
  <si>
    <t>6=2-4-5</t>
  </si>
  <si>
    <t>7 = 6 - 3</t>
  </si>
  <si>
    <t xml:space="preserve">Note: </t>
  </si>
  <si>
    <t>P : Provisional</t>
  </si>
  <si>
    <t>Total may not tally due to rounding off.</t>
  </si>
  <si>
    <t xml:space="preserve">Table 3.6 (A): Yearwise Gross Generation of Electricity from Utilities </t>
  </si>
  <si>
    <t>(Giga Watt hour=10^6  Kilo Watt hour)</t>
  </si>
  <si>
    <t>Utilities</t>
  </si>
  <si>
    <t>Thermal</t>
  </si>
  <si>
    <t>Hydro</t>
  </si>
  <si>
    <t>Nuclear</t>
  </si>
  <si>
    <t>RES*</t>
  </si>
  <si>
    <t>Steam</t>
  </si>
  <si>
    <t>Diesel</t>
  </si>
  <si>
    <t>Gas</t>
  </si>
  <si>
    <t xml:space="preserve"> (P)-Provisional</t>
  </si>
  <si>
    <t>* RES: Renewable Energy Sources excluding hydro</t>
  </si>
  <si>
    <t xml:space="preserve">Source : Central Electricity Authority.        </t>
  </si>
  <si>
    <t xml:space="preserve">Table 3.6 (B) : Yearwise Gross Generation of Electricity from Non-Utilities </t>
  </si>
  <si>
    <t>(Giga Watt hour= 10^6 x Kilo Watt hour)</t>
  </si>
  <si>
    <t>Non-Utilities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</si>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</sst>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 * #,##0.00_ ;_ * \-#,##0.00_ ;_ * &quot;-&quot;??_ ;_ @_ "/>
    <numFmt numFmtId="165" formatCode="_(* #,##0_);_(* \(#,##0\);_(* &quot;-&quot;??_);_(@_)"/>
    <numFmt numFmtId="166" formatCode="0.000"/>
    <numFmt numFmtId="167" formatCode="#,##0.000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theme="1"/>
      <name val="Calibri"/>
      <family val="2"/>
      <scheme val="minor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1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6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0"/>
      <color rgb="FF00B050"/>
      <name val="Times New Roman"/>
      <family val="1"/>
    </font>
    <font>
      <i/>
      <sz val="12"/>
      <color indexed="8"/>
      <name val="Times New Roman"/>
      <family val="1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64" fontId="18" fillId="0" borderId="0" applyFont="0" applyFill="0" applyBorder="0" applyAlignment="0" applyProtection="0"/>
    <xf numFmtId="0" fontId="27" fillId="0" borderId="0"/>
    <xf numFmtId="0" fontId="18" fillId="0" borderId="0"/>
    <xf numFmtId="0" fontId="27" fillId="0" borderId="0"/>
  </cellStyleXfs>
  <cellXfs count="298">
    <xf numFmtId="0" fontId="0" fillId="0" borderId="0" xfId="0"/>
    <xf numFmtId="0" fontId="5" fillId="3" borderId="4" xfId="0" applyFont="1" applyFill="1" applyBorder="1" applyAlignment="1">
      <alignment vertical="top"/>
    </xf>
    <xf numFmtId="0" fontId="6" fillId="3" borderId="4" xfId="0" applyFont="1" applyFill="1" applyBorder="1" applyAlignment="1">
      <alignment horizontal="center" vertical="top" wrapText="1"/>
    </xf>
    <xf numFmtId="164" fontId="5" fillId="3" borderId="4" xfId="1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5" fillId="3" borderId="4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2" fontId="0" fillId="0" borderId="0" xfId="0" applyNumberFormat="1"/>
    <xf numFmtId="0" fontId="5" fillId="4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7" fillId="3" borderId="4" xfId="0" applyFont="1" applyFill="1" applyBorder="1"/>
    <xf numFmtId="2" fontId="7" fillId="3" borderId="4" xfId="0" applyNumberFormat="1" applyFont="1" applyFill="1" applyBorder="1"/>
    <xf numFmtId="3" fontId="7" fillId="3" borderId="6" xfId="0" applyNumberFormat="1" applyFont="1" applyFill="1" applyBorder="1"/>
    <xf numFmtId="2" fontId="0" fillId="0" borderId="0" xfId="0" applyNumberFormat="1" applyBorder="1"/>
    <xf numFmtId="0" fontId="7" fillId="3" borderId="7" xfId="0" applyFont="1" applyFill="1" applyBorder="1"/>
    <xf numFmtId="2" fontId="7" fillId="3" borderId="7" xfId="0" applyNumberFormat="1" applyFont="1" applyFill="1" applyBorder="1"/>
    <xf numFmtId="3" fontId="7" fillId="3" borderId="1" xfId="0" applyNumberFormat="1" applyFont="1" applyFill="1" applyBorder="1"/>
    <xf numFmtId="2" fontId="7" fillId="3" borderId="7" xfId="1" applyNumberFormat="1" applyFont="1" applyFill="1" applyBorder="1" applyAlignment="1">
      <alignment horizontal="right" vertical="center"/>
    </xf>
    <xf numFmtId="1" fontId="0" fillId="0" borderId="0" xfId="0" applyNumberFormat="1"/>
    <xf numFmtId="0" fontId="7" fillId="3" borderId="8" xfId="0" applyFont="1" applyFill="1" applyBorder="1"/>
    <xf numFmtId="2" fontId="7" fillId="3" borderId="8" xfId="1" applyNumberFormat="1" applyFont="1" applyFill="1" applyBorder="1" applyAlignment="1">
      <alignment horizontal="right" vertical="center"/>
    </xf>
    <xf numFmtId="2" fontId="7" fillId="3" borderId="8" xfId="0" applyNumberFormat="1" applyFont="1" applyFill="1" applyBorder="1"/>
    <xf numFmtId="3" fontId="7" fillId="3" borderId="3" xfId="0" applyNumberFormat="1" applyFont="1" applyFill="1" applyBorder="1"/>
    <xf numFmtId="0" fontId="5" fillId="3" borderId="8" xfId="0" applyFont="1" applyFill="1" applyBorder="1" applyAlignment="1">
      <alignment horizontal="left" vertical="center" wrapText="1"/>
    </xf>
    <xf numFmtId="2" fontId="5" fillId="3" borderId="5" xfId="1" applyNumberFormat="1" applyFont="1" applyFill="1" applyBorder="1" applyAlignment="1">
      <alignment horizontal="right" vertical="center"/>
    </xf>
    <xf numFmtId="0" fontId="5" fillId="3" borderId="5" xfId="0" applyFont="1" applyFill="1" applyBorder="1" applyAlignment="1">
      <alignment horizontal="left" vertical="center" wrapText="1"/>
    </xf>
    <xf numFmtId="2" fontId="5" fillId="3" borderId="8" xfId="1" applyNumberFormat="1" applyFont="1" applyFill="1" applyBorder="1" applyAlignment="1">
      <alignment horizontal="right" vertical="center"/>
    </xf>
    <xf numFmtId="2" fontId="5" fillId="4" borderId="0" xfId="1" applyNumberFormat="1" applyFont="1" applyFill="1" applyBorder="1" applyAlignment="1">
      <alignment horizontal="right" vertical="center"/>
    </xf>
    <xf numFmtId="0" fontId="7" fillId="2" borderId="0" xfId="0" applyFont="1" applyFill="1" applyAlignment="1">
      <alignment horizontal="left"/>
    </xf>
    <xf numFmtId="0" fontId="0" fillId="2" borderId="0" xfId="0" applyFill="1"/>
    <xf numFmtId="0" fontId="7" fillId="2" borderId="0" xfId="0" applyFont="1" applyFill="1"/>
    <xf numFmtId="3" fontId="7" fillId="2" borderId="0" xfId="0" applyNumberFormat="1" applyFont="1" applyFill="1"/>
    <xf numFmtId="0" fontId="8" fillId="2" borderId="0" xfId="0" applyFont="1" applyFill="1" applyAlignment="1">
      <alignment horizontal="left"/>
    </xf>
    <xf numFmtId="0" fontId="9" fillId="2" borderId="0" xfId="0" applyFont="1" applyFill="1"/>
    <xf numFmtId="0" fontId="7" fillId="0" borderId="0" xfId="0" applyFont="1" applyAlignment="1">
      <alignment horizontal="left"/>
    </xf>
    <xf numFmtId="0" fontId="7" fillId="0" borderId="0" xfId="0" applyFont="1"/>
    <xf numFmtId="3" fontId="7" fillId="0" borderId="0" xfId="0" applyNumberFormat="1" applyFont="1"/>
    <xf numFmtId="0" fontId="7" fillId="0" borderId="0" xfId="0" applyFont="1" applyAlignment="1"/>
    <xf numFmtId="0" fontId="5" fillId="3" borderId="10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43" fontId="7" fillId="3" borderId="4" xfId="1" applyNumberFormat="1" applyFont="1" applyFill="1" applyBorder="1" applyAlignment="1">
      <alignment horizontal="center"/>
    </xf>
    <xf numFmtId="43" fontId="7" fillId="3" borderId="7" xfId="1" applyNumberFormat="1" applyFont="1" applyFill="1" applyBorder="1" applyAlignment="1">
      <alignment horizontal="center"/>
    </xf>
    <xf numFmtId="2" fontId="7" fillId="0" borderId="0" xfId="1" applyNumberFormat="1" applyFont="1" applyBorder="1" applyAlignment="1">
      <alignment horizontal="right" vertical="center"/>
    </xf>
    <xf numFmtId="43" fontId="7" fillId="3" borderId="8" xfId="1" applyNumberFormat="1" applyFont="1" applyFill="1" applyBorder="1" applyAlignment="1">
      <alignment horizontal="center"/>
    </xf>
    <xf numFmtId="2" fontId="5" fillId="3" borderId="8" xfId="0" applyNumberFormat="1" applyFont="1" applyFill="1" applyBorder="1" applyAlignment="1">
      <alignment horizontal="center" vertical="center" wrapText="1"/>
    </xf>
    <xf numFmtId="2" fontId="5" fillId="3" borderId="3" xfId="0" applyNumberFormat="1" applyFont="1" applyFill="1" applyBorder="1" applyAlignment="1">
      <alignment horizontal="center" vertical="center" wrapText="1"/>
    </xf>
    <xf numFmtId="165" fontId="7" fillId="2" borderId="0" xfId="1" applyNumberFormat="1" applyFont="1" applyFill="1" applyAlignment="1">
      <alignment horizontal="center"/>
    </xf>
    <xf numFmtId="0" fontId="8" fillId="2" borderId="0" xfId="0" applyFont="1" applyFill="1" applyAlignment="1">
      <alignment horizontal="right"/>
    </xf>
    <xf numFmtId="0" fontId="8" fillId="2" borderId="0" xfId="0" applyFont="1" applyFill="1"/>
    <xf numFmtId="0" fontId="9" fillId="0" borderId="0" xfId="0" applyFont="1"/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wrapText="1"/>
    </xf>
    <xf numFmtId="0" fontId="0" fillId="0" borderId="0" xfId="0" applyBorder="1" applyAlignment="1">
      <alignment wrapText="1"/>
    </xf>
    <xf numFmtId="2" fontId="0" fillId="0" borderId="0" xfId="0" applyNumberFormat="1" applyBorder="1" applyAlignment="1">
      <alignment wrapText="1"/>
    </xf>
    <xf numFmtId="2" fontId="7" fillId="0" borderId="0" xfId="1" applyNumberFormat="1" applyFont="1" applyFill="1" applyBorder="1" applyAlignment="1">
      <alignment horizontal="right" vertical="center"/>
    </xf>
    <xf numFmtId="4" fontId="7" fillId="4" borderId="0" xfId="0" applyNumberFormat="1" applyFont="1" applyFill="1" applyBorder="1"/>
    <xf numFmtId="2" fontId="7" fillId="4" borderId="0" xfId="0" applyNumberFormat="1" applyFont="1" applyFill="1" applyBorder="1"/>
    <xf numFmtId="0" fontId="7" fillId="4" borderId="0" xfId="0" applyFont="1" applyFill="1" applyBorder="1"/>
    <xf numFmtId="0" fontId="5" fillId="2" borderId="0" xfId="0" applyFont="1" applyFill="1"/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3" borderId="3" xfId="0" applyFont="1" applyFill="1" applyBorder="1" applyAlignment="1">
      <alignment horizontal="center"/>
    </xf>
    <xf numFmtId="2" fontId="7" fillId="3" borderId="1" xfId="1" applyNumberFormat="1" applyFont="1" applyFill="1" applyBorder="1" applyAlignment="1">
      <alignment vertical="center"/>
    </xf>
    <xf numFmtId="2" fontId="7" fillId="3" borderId="7" xfId="1" applyNumberFormat="1" applyFont="1" applyFill="1" applyBorder="1" applyAlignment="1"/>
    <xf numFmtId="2" fontId="7" fillId="3" borderId="1" xfId="1" applyNumberFormat="1" applyFont="1" applyFill="1" applyBorder="1" applyAlignment="1">
      <alignment horizontal="right"/>
    </xf>
    <xf numFmtId="2" fontId="7" fillId="3" borderId="1" xfId="1" applyNumberFormat="1" applyFont="1" applyFill="1" applyBorder="1" applyAlignment="1"/>
    <xf numFmtId="2" fontId="7" fillId="3" borderId="1" xfId="0" applyNumberFormat="1" applyFont="1" applyFill="1" applyBorder="1"/>
    <xf numFmtId="4" fontId="7" fillId="3" borderId="7" xfId="0" applyNumberFormat="1" applyFont="1" applyFill="1" applyBorder="1"/>
    <xf numFmtId="2" fontId="5" fillId="3" borderId="3" xfId="1" applyNumberFormat="1" applyFont="1" applyFill="1" applyBorder="1" applyAlignment="1">
      <alignment horizontal="right" vertical="center"/>
    </xf>
    <xf numFmtId="0" fontId="13" fillId="2" borderId="0" xfId="0" applyFont="1" applyFill="1"/>
    <xf numFmtId="2" fontId="5" fillId="2" borderId="0" xfId="1" applyNumberFormat="1" applyFont="1" applyFill="1" applyBorder="1" applyAlignment="1">
      <alignment horizontal="right" vertical="center"/>
    </xf>
    <xf numFmtId="2" fontId="11" fillId="2" borderId="0" xfId="1" applyNumberFormat="1" applyFont="1" applyFill="1" applyBorder="1" applyAlignment="1">
      <alignment horizontal="right" vertical="center"/>
    </xf>
    <xf numFmtId="165" fontId="14" fillId="2" borderId="0" xfId="1" applyNumberFormat="1" applyFont="1" applyFill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right"/>
    </xf>
    <xf numFmtId="0" fontId="6" fillId="2" borderId="0" xfId="0" applyFont="1" applyFill="1" applyAlignment="1">
      <alignment horizontal="left"/>
    </xf>
    <xf numFmtId="0" fontId="16" fillId="2" borderId="0" xfId="0" applyFont="1" applyFill="1" applyAlignment="1">
      <alignment horizontal="right"/>
    </xf>
    <xf numFmtId="0" fontId="6" fillId="0" borderId="0" xfId="0" applyFont="1" applyAlignment="1">
      <alignment horizontal="right"/>
    </xf>
    <xf numFmtId="0" fontId="6" fillId="3" borderId="10" xfId="0" applyFont="1" applyFill="1" applyBorder="1" applyAlignment="1">
      <alignment horizontal="right" vertical="top" wrapText="1"/>
    </xf>
    <xf numFmtId="0" fontId="6" fillId="0" borderId="0" xfId="0" applyFont="1" applyAlignment="1">
      <alignment horizontal="right" vertical="top"/>
    </xf>
    <xf numFmtId="0" fontId="6" fillId="3" borderId="4" xfId="0" applyFont="1" applyFill="1" applyBorder="1" applyAlignment="1">
      <alignment horizontal="left"/>
    </xf>
    <xf numFmtId="2" fontId="16" fillId="3" borderId="1" xfId="0" applyNumberFormat="1" applyFont="1" applyFill="1" applyBorder="1" applyAlignment="1">
      <alignment horizontal="right"/>
    </xf>
    <xf numFmtId="2" fontId="16" fillId="3" borderId="4" xfId="0" applyNumberFormat="1" applyFont="1" applyFill="1" applyBorder="1" applyAlignment="1">
      <alignment horizontal="right"/>
    </xf>
    <xf numFmtId="2" fontId="16" fillId="3" borderId="1" xfId="0" quotePrefix="1" applyNumberFormat="1" applyFont="1" applyFill="1" applyBorder="1" applyAlignment="1">
      <alignment horizontal="right"/>
    </xf>
    <xf numFmtId="0" fontId="6" fillId="3" borderId="7" xfId="0" applyFont="1" applyFill="1" applyBorder="1" applyAlignment="1">
      <alignment horizontal="left"/>
    </xf>
    <xf numFmtId="2" fontId="16" fillId="3" borderId="7" xfId="0" applyNumberFormat="1" applyFont="1" applyFill="1" applyBorder="1" applyAlignment="1">
      <alignment horizontal="right"/>
    </xf>
    <xf numFmtId="2" fontId="16" fillId="3" borderId="8" xfId="0" applyNumberFormat="1" applyFont="1" applyFill="1" applyBorder="1" applyAlignment="1">
      <alignment horizontal="right"/>
    </xf>
    <xf numFmtId="0" fontId="6" fillId="3" borderId="5" xfId="0" applyFont="1" applyFill="1" applyBorder="1"/>
    <xf numFmtId="2" fontId="6" fillId="3" borderId="5" xfId="0" applyNumberFormat="1" applyFont="1" applyFill="1" applyBorder="1"/>
    <xf numFmtId="2" fontId="6" fillId="3" borderId="5" xfId="0" applyNumberFormat="1" applyFont="1" applyFill="1" applyBorder="1" applyAlignment="1">
      <alignment horizontal="right"/>
    </xf>
    <xf numFmtId="2" fontId="16" fillId="0" borderId="0" xfId="0" applyNumberFormat="1" applyFont="1" applyAlignment="1">
      <alignment horizontal="right"/>
    </xf>
    <xf numFmtId="166" fontId="1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0" fontId="16" fillId="0" borderId="0" xfId="0" applyFont="1" applyFill="1" applyAlignment="1">
      <alignment horizontal="right"/>
    </xf>
    <xf numFmtId="2" fontId="16" fillId="0" borderId="0" xfId="0" applyNumberFormat="1" applyFont="1" applyFill="1" applyAlignment="1">
      <alignment horizontal="right"/>
    </xf>
    <xf numFmtId="0" fontId="0" fillId="0" borderId="0" xfId="0" applyAlignment="1">
      <alignment vertical="top" wrapText="1"/>
    </xf>
    <xf numFmtId="0" fontId="6" fillId="3" borderId="5" xfId="0" applyFont="1" applyFill="1" applyBorder="1" applyAlignment="1">
      <alignment horizontal="right" vertical="top" wrapText="1"/>
    </xf>
    <xf numFmtId="0" fontId="6" fillId="3" borderId="6" xfId="0" applyFont="1" applyFill="1" applyBorder="1" applyAlignment="1">
      <alignment horizontal="right" vertical="top" wrapText="1"/>
    </xf>
    <xf numFmtId="0" fontId="6" fillId="3" borderId="7" xfId="0" applyFont="1" applyFill="1" applyBorder="1" applyAlignment="1">
      <alignment horizontal="center"/>
    </xf>
    <xf numFmtId="2" fontId="19" fillId="3" borderId="13" xfId="3" applyNumberFormat="1" applyFont="1" applyFill="1" applyBorder="1" applyAlignment="1">
      <alignment horizontal="right" vertical="center"/>
    </xf>
    <xf numFmtId="2" fontId="19" fillId="3" borderId="4" xfId="0" applyNumberFormat="1" applyFont="1" applyFill="1" applyBorder="1" applyAlignment="1">
      <alignment vertical="center"/>
    </xf>
    <xf numFmtId="2" fontId="19" fillId="3" borderId="1" xfId="0" applyNumberFormat="1" applyFont="1" applyFill="1" applyBorder="1" applyAlignment="1">
      <alignment vertical="center"/>
    </xf>
    <xf numFmtId="10" fontId="16" fillId="3" borderId="4" xfId="2" applyNumberFormat="1" applyFont="1" applyFill="1" applyBorder="1" applyAlignment="1">
      <alignment horizontal="right"/>
    </xf>
    <xf numFmtId="2" fontId="19" fillId="3" borderId="14" xfId="3" applyNumberFormat="1" applyFont="1" applyFill="1" applyBorder="1" applyAlignment="1">
      <alignment vertical="center"/>
    </xf>
    <xf numFmtId="2" fontId="16" fillId="3" borderId="7" xfId="0" quotePrefix="1" applyNumberFormat="1" applyFont="1" applyFill="1" applyBorder="1" applyAlignment="1">
      <alignment horizontal="right"/>
    </xf>
    <xf numFmtId="10" fontId="16" fillId="3" borderId="7" xfId="2" applyNumberFormat="1" applyFont="1" applyFill="1" applyBorder="1" applyAlignment="1">
      <alignment horizontal="right"/>
    </xf>
    <xf numFmtId="2" fontId="19" fillId="3" borderId="7" xfId="0" applyNumberFormat="1" applyFont="1" applyFill="1" applyBorder="1" applyAlignment="1">
      <alignment vertical="center"/>
    </xf>
    <xf numFmtId="0" fontId="6" fillId="3" borderId="8" xfId="0" applyFont="1" applyFill="1" applyBorder="1" applyAlignment="1">
      <alignment horizontal="center"/>
    </xf>
    <xf numFmtId="2" fontId="19" fillId="3" borderId="15" xfId="3" applyNumberFormat="1" applyFont="1" applyFill="1" applyBorder="1" applyAlignment="1">
      <alignment vertical="center"/>
    </xf>
    <xf numFmtId="2" fontId="16" fillId="3" borderId="8" xfId="0" quotePrefix="1" applyNumberFormat="1" applyFont="1" applyFill="1" applyBorder="1" applyAlignment="1">
      <alignment horizontal="right"/>
    </xf>
    <xf numFmtId="2" fontId="19" fillId="3" borderId="8" xfId="0" applyNumberFormat="1" applyFont="1" applyFill="1" applyBorder="1" applyAlignment="1">
      <alignment vertical="center"/>
    </xf>
    <xf numFmtId="10" fontId="16" fillId="3" borderId="8" xfId="2" applyNumberFormat="1" applyFont="1" applyFill="1" applyBorder="1" applyAlignment="1">
      <alignment horizontal="right"/>
    </xf>
    <xf numFmtId="0" fontId="6" fillId="3" borderId="8" xfId="0" applyFont="1" applyFill="1" applyBorder="1" applyAlignment="1">
      <alignment horizontal="left" vertical="center" wrapText="1"/>
    </xf>
    <xf numFmtId="2" fontId="6" fillId="3" borderId="15" xfId="0" applyNumberFormat="1" applyFont="1" applyFill="1" applyBorder="1" applyAlignment="1">
      <alignment vertical="center"/>
    </xf>
    <xf numFmtId="2" fontId="6" fillId="3" borderId="5" xfId="0" applyNumberFormat="1" applyFont="1" applyFill="1" applyBorder="1" applyAlignment="1">
      <alignment vertical="center"/>
    </xf>
    <xf numFmtId="10" fontId="6" fillId="3" borderId="5" xfId="2" applyNumberFormat="1" applyFont="1" applyFill="1" applyBorder="1" applyAlignment="1">
      <alignment vertical="center"/>
    </xf>
    <xf numFmtId="0" fontId="21" fillId="2" borderId="0" xfId="0" applyFont="1" applyFill="1" applyAlignment="1">
      <alignment horizontal="right"/>
    </xf>
    <xf numFmtId="0" fontId="22" fillId="2" borderId="0" xfId="0" applyFont="1" applyFill="1"/>
    <xf numFmtId="0" fontId="22" fillId="2" borderId="0" xfId="0" applyFont="1" applyFill="1" applyBorder="1" applyAlignment="1">
      <alignment horizontal="right"/>
    </xf>
    <xf numFmtId="0" fontId="7" fillId="2" borderId="0" xfId="0" applyFont="1" applyFill="1" applyBorder="1" applyAlignment="1">
      <alignment horizontal="right"/>
    </xf>
    <xf numFmtId="0" fontId="5" fillId="3" borderId="13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/>
    </xf>
    <xf numFmtId="0" fontId="19" fillId="3" borderId="14" xfId="0" applyFont="1" applyFill="1" applyBorder="1"/>
    <xf numFmtId="2" fontId="7" fillId="3" borderId="13" xfId="1" applyNumberFormat="1" applyFont="1" applyFill="1" applyBorder="1" applyAlignment="1">
      <alignment horizontal="right"/>
    </xf>
    <xf numFmtId="2" fontId="7" fillId="3" borderId="4" xfId="1" applyNumberFormat="1" applyFont="1" applyFill="1" applyBorder="1" applyAlignment="1">
      <alignment horizontal="right"/>
    </xf>
    <xf numFmtId="2" fontId="7" fillId="3" borderId="14" xfId="1" applyNumberFormat="1" applyFont="1" applyFill="1" applyBorder="1" applyAlignment="1">
      <alignment horizontal="right"/>
    </xf>
    <xf numFmtId="2" fontId="7" fillId="3" borderId="7" xfId="1" applyNumberFormat="1" applyFont="1" applyFill="1" applyBorder="1" applyAlignment="1">
      <alignment horizontal="right"/>
    </xf>
    <xf numFmtId="2" fontId="19" fillId="3" borderId="7" xfId="4" applyNumberFormat="1" applyFont="1" applyFill="1" applyBorder="1" applyAlignment="1">
      <alignment horizontal="right"/>
    </xf>
    <xf numFmtId="0" fontId="7" fillId="3" borderId="14" xfId="0" applyFont="1" applyFill="1" applyBorder="1"/>
    <xf numFmtId="2" fontId="19" fillId="3" borderId="7" xfId="0" applyNumberFormat="1" applyFont="1" applyFill="1" applyBorder="1" applyAlignment="1">
      <alignment horizontal="right"/>
    </xf>
    <xf numFmtId="0" fontId="7" fillId="3" borderId="15" xfId="0" applyFont="1" applyFill="1" applyBorder="1"/>
    <xf numFmtId="2" fontId="7" fillId="3" borderId="15" xfId="1" applyNumberFormat="1" applyFont="1" applyFill="1" applyBorder="1" applyAlignment="1">
      <alignment horizontal="right"/>
    </xf>
    <xf numFmtId="2" fontId="7" fillId="3" borderId="8" xfId="1" applyNumberFormat="1" applyFont="1" applyFill="1" applyBorder="1" applyAlignment="1">
      <alignment horizontal="right"/>
    </xf>
    <xf numFmtId="2" fontId="19" fillId="3" borderId="8" xfId="4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23" fillId="2" borderId="0" xfId="0" applyFont="1" applyFill="1" applyBorder="1"/>
    <xf numFmtId="0" fontId="24" fillId="2" borderId="0" xfId="0" applyFont="1" applyFill="1"/>
    <xf numFmtId="0" fontId="25" fillId="2" borderId="0" xfId="0" applyFont="1" applyFill="1" applyBorder="1"/>
    <xf numFmtId="0" fontId="22" fillId="2" borderId="2" xfId="0" applyFont="1" applyFill="1" applyBorder="1"/>
    <xf numFmtId="0" fontId="22" fillId="2" borderId="2" xfId="0" applyFont="1" applyFill="1" applyBorder="1" applyAlignment="1">
      <alignment horizontal="right"/>
    </xf>
    <xf numFmtId="0" fontId="7" fillId="2" borderId="2" xfId="0" applyFont="1" applyFill="1" applyBorder="1" applyAlignment="1">
      <alignment horizontal="right"/>
    </xf>
    <xf numFmtId="0" fontId="3" fillId="0" borderId="0" xfId="0" applyFont="1"/>
    <xf numFmtId="0" fontId="5" fillId="3" borderId="6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9" fillId="3" borderId="4" xfId="0" applyFont="1" applyFill="1" applyBorder="1"/>
    <xf numFmtId="4" fontId="7" fillId="3" borderId="4" xfId="1" applyNumberFormat="1" applyFont="1" applyFill="1" applyBorder="1" applyAlignment="1">
      <alignment horizontal="right"/>
    </xf>
    <xf numFmtId="4" fontId="7" fillId="3" borderId="1" xfId="1" applyNumberFormat="1" applyFont="1" applyFill="1" applyBorder="1" applyAlignment="1">
      <alignment horizontal="center"/>
    </xf>
    <xf numFmtId="2" fontId="19" fillId="3" borderId="4" xfId="1" applyNumberFormat="1" applyFont="1" applyFill="1" applyBorder="1" applyAlignment="1">
      <alignment horizontal="center"/>
    </xf>
    <xf numFmtId="0" fontId="19" fillId="3" borderId="7" xfId="0" applyFont="1" applyFill="1" applyBorder="1"/>
    <xf numFmtId="2" fontId="19" fillId="3" borderId="7" xfId="1" applyNumberFormat="1" applyFont="1" applyFill="1" applyBorder="1" applyAlignment="1">
      <alignment horizontal="center"/>
    </xf>
    <xf numFmtId="2" fontId="7" fillId="3" borderId="1" xfId="1" applyNumberFormat="1" applyFont="1" applyFill="1" applyBorder="1" applyAlignment="1">
      <alignment horizontal="center"/>
    </xf>
    <xf numFmtId="2" fontId="7" fillId="4" borderId="0" xfId="1" applyNumberFormat="1" applyFont="1" applyFill="1" applyBorder="1" applyAlignment="1">
      <alignment horizontal="center"/>
    </xf>
    <xf numFmtId="2" fontId="19" fillId="3" borderId="8" xfId="1" applyNumberFormat="1" applyFont="1" applyFill="1" applyBorder="1" applyAlignment="1">
      <alignment horizontal="center"/>
    </xf>
    <xf numFmtId="2" fontId="5" fillId="3" borderId="3" xfId="1" applyNumberFormat="1" applyFont="1" applyFill="1" applyBorder="1" applyAlignment="1">
      <alignment horizontal="center" vertical="center"/>
    </xf>
    <xf numFmtId="2" fontId="5" fillId="3" borderId="8" xfId="1" applyNumberFormat="1" applyFont="1" applyFill="1" applyBorder="1" applyAlignment="1">
      <alignment horizontal="center" vertical="center"/>
    </xf>
    <xf numFmtId="2" fontId="5" fillId="3" borderId="5" xfId="1" applyNumberFormat="1" applyFont="1" applyFill="1" applyBorder="1" applyAlignment="1">
      <alignment horizontal="center" vertical="center"/>
    </xf>
    <xf numFmtId="165" fontId="23" fillId="2" borderId="0" xfId="1" applyNumberFormat="1" applyFont="1" applyFill="1" applyBorder="1" applyAlignment="1">
      <alignment horizontal="left" vertical="top"/>
    </xf>
    <xf numFmtId="165" fontId="23" fillId="2" borderId="0" xfId="1" applyNumberFormat="1" applyFont="1" applyFill="1" applyBorder="1" applyAlignment="1">
      <alignment horizontal="center"/>
    </xf>
    <xf numFmtId="165" fontId="7" fillId="2" borderId="0" xfId="1" applyNumberFormat="1" applyFont="1" applyFill="1" applyBorder="1" applyAlignment="1">
      <alignment horizontal="center"/>
    </xf>
    <xf numFmtId="0" fontId="23" fillId="2" borderId="0" xfId="0" applyFont="1" applyFill="1" applyAlignment="1">
      <alignment horizontal="left"/>
    </xf>
    <xf numFmtId="0" fontId="26" fillId="2" borderId="0" xfId="0" applyFont="1" applyFill="1"/>
    <xf numFmtId="0" fontId="23" fillId="2" borderId="0" xfId="0" applyFont="1" applyFill="1"/>
    <xf numFmtId="165" fontId="7" fillId="0" borderId="0" xfId="1" applyNumberFormat="1" applyFont="1" applyAlignment="1">
      <alignment horizontal="center"/>
    </xf>
    <xf numFmtId="2" fontId="2" fillId="5" borderId="0" xfId="0" applyNumberFormat="1" applyFont="1" applyFill="1"/>
    <xf numFmtId="0" fontId="2" fillId="5" borderId="0" xfId="0" applyFont="1" applyFill="1"/>
    <xf numFmtId="0" fontId="0" fillId="5" borderId="0" xfId="0" applyFill="1"/>
    <xf numFmtId="0" fontId="16" fillId="0" borderId="0" xfId="0" applyFont="1" applyFill="1"/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4" fontId="7" fillId="3" borderId="4" xfId="5" quotePrefix="1" applyNumberFormat="1" applyFont="1" applyFill="1" applyBorder="1" applyAlignment="1">
      <alignment horizontal="right"/>
    </xf>
    <xf numFmtId="4" fontId="7" fillId="3" borderId="4" xfId="5" applyNumberFormat="1" applyFont="1" applyFill="1" applyBorder="1" applyAlignment="1">
      <alignment horizontal="right"/>
    </xf>
    <xf numFmtId="4" fontId="7" fillId="3" borderId="13" xfId="5" applyNumberFormat="1" applyFont="1" applyFill="1" applyBorder="1" applyAlignment="1">
      <alignment horizontal="right"/>
    </xf>
    <xf numFmtId="4" fontId="7" fillId="3" borderId="6" xfId="5" applyNumberFormat="1" applyFont="1" applyFill="1" applyBorder="1" applyAlignment="1">
      <alignment horizontal="right"/>
    </xf>
    <xf numFmtId="4" fontId="0" fillId="0" borderId="0" xfId="0" applyNumberFormat="1"/>
    <xf numFmtId="4" fontId="7" fillId="3" borderId="7" xfId="5" quotePrefix="1" applyNumberFormat="1" applyFont="1" applyFill="1" applyBorder="1" applyAlignment="1">
      <alignment horizontal="right"/>
    </xf>
    <xf numFmtId="4" fontId="7" fillId="3" borderId="7" xfId="5" applyNumberFormat="1" applyFont="1" applyFill="1" applyBorder="1" applyAlignment="1">
      <alignment horizontal="right"/>
    </xf>
    <xf numFmtId="4" fontId="7" fillId="3" borderId="14" xfId="5" applyNumberFormat="1" applyFont="1" applyFill="1" applyBorder="1" applyAlignment="1">
      <alignment horizontal="right"/>
    </xf>
    <xf numFmtId="4" fontId="7" fillId="3" borderId="1" xfId="5" applyNumberFormat="1" applyFont="1" applyFill="1" applyBorder="1" applyAlignment="1">
      <alignment horizontal="right"/>
    </xf>
    <xf numFmtId="0" fontId="7" fillId="3" borderId="14" xfId="6" applyFont="1" applyFill="1" applyBorder="1"/>
    <xf numFmtId="4" fontId="7" fillId="3" borderId="3" xfId="5" applyNumberFormat="1" applyFont="1" applyFill="1" applyBorder="1" applyAlignment="1">
      <alignment horizontal="right"/>
    </xf>
    <xf numFmtId="4" fontId="7" fillId="3" borderId="8" xfId="5" applyNumberFormat="1" applyFont="1" applyFill="1" applyBorder="1" applyAlignment="1">
      <alignment horizontal="right"/>
    </xf>
    <xf numFmtId="4" fontId="7" fillId="3" borderId="15" xfId="5" applyNumberFormat="1" applyFont="1" applyFill="1" applyBorder="1" applyAlignment="1">
      <alignment horizontal="right"/>
    </xf>
    <xf numFmtId="2" fontId="28" fillId="3" borderId="8" xfId="1" applyNumberFormat="1" applyFont="1" applyFill="1" applyBorder="1" applyAlignment="1">
      <alignment horizontal="right" vertical="center"/>
    </xf>
    <xf numFmtId="2" fontId="28" fillId="3" borderId="5" xfId="0" applyNumberFormat="1" applyFont="1" applyFill="1" applyBorder="1" applyAlignment="1">
      <alignment vertical="center" wrapText="1"/>
    </xf>
    <xf numFmtId="2" fontId="19" fillId="2" borderId="0" xfId="7" applyNumberFormat="1" applyFont="1" applyFill="1" applyBorder="1" applyAlignment="1">
      <alignment horizontal="left"/>
    </xf>
    <xf numFmtId="2" fontId="19" fillId="2" borderId="0" xfId="7" quotePrefix="1" applyNumberFormat="1" applyFont="1" applyFill="1" applyBorder="1"/>
    <xf numFmtId="2" fontId="19" fillId="2" borderId="0" xfId="7" applyNumberFormat="1" applyFont="1" applyFill="1" applyBorder="1"/>
    <xf numFmtId="2" fontId="29" fillId="2" borderId="0" xfId="7" applyNumberFormat="1" applyFont="1" applyFill="1" applyBorder="1" applyAlignment="1">
      <alignment horizontal="right"/>
    </xf>
    <xf numFmtId="2" fontId="29" fillId="2" borderId="0" xfId="7" applyNumberFormat="1" applyFont="1" applyFill="1" applyBorder="1"/>
    <xf numFmtId="2" fontId="30" fillId="2" borderId="0" xfId="7" applyNumberFormat="1" applyFont="1" applyFill="1" applyBorder="1" applyAlignment="1">
      <alignment horizontal="right"/>
    </xf>
    <xf numFmtId="0" fontId="7" fillId="2" borderId="0" xfId="0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19" fillId="2" borderId="0" xfId="8" applyFont="1" applyFill="1" applyAlignment="1">
      <alignment vertical="center"/>
    </xf>
    <xf numFmtId="165" fontId="23" fillId="2" borderId="0" xfId="5" applyNumberFormat="1" applyFont="1" applyFill="1" applyAlignment="1">
      <alignment horizontal="right" vertical="center"/>
    </xf>
    <xf numFmtId="1" fontId="30" fillId="0" borderId="0" xfId="7" applyNumberFormat="1" applyFont="1" applyBorder="1" applyAlignment="1">
      <alignment horizontal="right"/>
    </xf>
    <xf numFmtId="167" fontId="0" fillId="0" borderId="0" xfId="0" applyNumberFormat="1"/>
    <xf numFmtId="0" fontId="16" fillId="2" borderId="0" xfId="0" applyFont="1" applyFill="1"/>
    <xf numFmtId="0" fontId="29" fillId="0" borderId="0" xfId="8" applyFont="1" applyFill="1" applyAlignment="1">
      <alignment vertical="center"/>
    </xf>
    <xf numFmtId="0" fontId="31" fillId="0" borderId="0" xfId="0" applyFont="1" applyAlignment="1">
      <alignment wrapText="1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vertical="top"/>
    </xf>
    <xf numFmtId="0" fontId="7" fillId="0" borderId="0" xfId="0" applyFont="1" applyBorder="1" applyAlignment="1"/>
    <xf numFmtId="0" fontId="5" fillId="3" borderId="6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 vertical="center" wrapText="1"/>
    </xf>
    <xf numFmtId="3" fontId="7" fillId="3" borderId="7" xfId="0" applyNumberFormat="1" applyFont="1" applyFill="1" applyBorder="1"/>
    <xf numFmtId="165" fontId="7" fillId="3" borderId="1" xfId="1" applyNumberFormat="1" applyFont="1" applyFill="1" applyBorder="1"/>
    <xf numFmtId="165" fontId="7" fillId="3" borderId="7" xfId="1" applyNumberFormat="1" applyFont="1" applyFill="1" applyBorder="1"/>
    <xf numFmtId="3" fontId="0" fillId="0" borderId="0" xfId="0" applyNumberFormat="1"/>
    <xf numFmtId="165" fontId="7" fillId="3" borderId="0" xfId="1" applyNumberFormat="1" applyFont="1" applyFill="1" applyBorder="1"/>
    <xf numFmtId="9" fontId="0" fillId="0" borderId="0" xfId="2" applyFont="1"/>
    <xf numFmtId="3" fontId="7" fillId="3" borderId="8" xfId="0" applyNumberFormat="1" applyFont="1" applyFill="1" applyBorder="1"/>
    <xf numFmtId="0" fontId="19" fillId="2" borderId="9" xfId="0" applyFont="1" applyFill="1" applyBorder="1" applyAlignment="1"/>
    <xf numFmtId="165" fontId="0" fillId="0" borderId="0" xfId="0" applyNumberFormat="1"/>
    <xf numFmtId="0" fontId="7" fillId="0" borderId="0" xfId="0" applyFont="1" applyBorder="1" applyAlignment="1">
      <alignment vertical="top"/>
    </xf>
    <xf numFmtId="0" fontId="5" fillId="0" borderId="14" xfId="0" applyFont="1" applyBorder="1" applyAlignment="1">
      <alignment horizontal="center"/>
    </xf>
    <xf numFmtId="165" fontId="7" fillId="0" borderId="14" xfId="1" applyNumberFormat="1" applyFont="1" applyFill="1" applyBorder="1"/>
    <xf numFmtId="165" fontId="7" fillId="0" borderId="0" xfId="1" applyNumberFormat="1" applyFont="1" applyFill="1" applyBorder="1"/>
    <xf numFmtId="165" fontId="33" fillId="0" borderId="0" xfId="1" applyNumberFormat="1" applyFont="1" applyFill="1" applyBorder="1"/>
    <xf numFmtId="2" fontId="5" fillId="0" borderId="14" xfId="1" applyNumberFormat="1" applyFont="1" applyFill="1" applyBorder="1" applyAlignment="1">
      <alignment horizontal="right" vertical="center"/>
    </xf>
    <xf numFmtId="0" fontId="0" fillId="0" borderId="0" xfId="0" applyFill="1" applyBorder="1"/>
    <xf numFmtId="2" fontId="5" fillId="4" borderId="14" xfId="1" applyNumberFormat="1" applyFont="1" applyFill="1" applyBorder="1" applyAlignment="1">
      <alignment horizontal="right" vertical="center"/>
    </xf>
    <xf numFmtId="0" fontId="34" fillId="0" borderId="0" xfId="0" applyFont="1"/>
    <xf numFmtId="0" fontId="35" fillId="0" borderId="0" xfId="0" applyFont="1"/>
    <xf numFmtId="0" fontId="7" fillId="3" borderId="13" xfId="0" applyFont="1" applyFill="1" applyBorder="1"/>
    <xf numFmtId="43" fontId="0" fillId="0" borderId="0" xfId="0" applyNumberFormat="1" applyBorder="1"/>
    <xf numFmtId="0" fontId="4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7" fillId="2" borderId="0" xfId="0" quotePrefix="1" applyFont="1" applyFill="1" applyAlignment="1">
      <alignment horizontal="left" vertical="top" wrapText="1"/>
    </xf>
    <xf numFmtId="0" fontId="4" fillId="2" borderId="0" xfId="0" applyFont="1" applyFill="1" applyAlignment="1">
      <alignment horizontal="center" vertical="top" wrapText="1"/>
    </xf>
    <xf numFmtId="0" fontId="10" fillId="2" borderId="2" xfId="0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horizontal="right" vertical="top" wrapText="1"/>
    </xf>
    <xf numFmtId="0" fontId="11" fillId="3" borderId="4" xfId="0" applyFont="1" applyFill="1" applyBorder="1" applyAlignment="1">
      <alignment horizontal="center" vertical="top"/>
    </xf>
    <xf numFmtId="0" fontId="12" fillId="3" borderId="7" xfId="0" applyFont="1" applyFill="1" applyBorder="1"/>
    <xf numFmtId="0" fontId="12" fillId="3" borderId="8" xfId="0" applyFont="1" applyFill="1" applyBorder="1"/>
    <xf numFmtId="0" fontId="11" fillId="3" borderId="6" xfId="0" applyFont="1" applyFill="1" applyBorder="1" applyAlignment="1">
      <alignment horizontal="center" vertical="top" wrapText="1"/>
    </xf>
    <xf numFmtId="0" fontId="12" fillId="3" borderId="1" xfId="0" applyFont="1" applyFill="1" applyBorder="1" applyAlignment="1">
      <alignment wrapText="1"/>
    </xf>
    <xf numFmtId="0" fontId="12" fillId="3" borderId="3" xfId="0" applyFont="1" applyFill="1" applyBorder="1" applyAlignment="1">
      <alignment wrapText="1"/>
    </xf>
    <xf numFmtId="0" fontId="11" fillId="3" borderId="9" xfId="0" applyFont="1" applyFill="1" applyBorder="1" applyAlignment="1">
      <alignment horizontal="center" vertical="top" wrapText="1"/>
    </xf>
    <xf numFmtId="0" fontId="12" fillId="3" borderId="0" xfId="0" applyFont="1" applyFill="1" applyBorder="1" applyAlignment="1">
      <alignment wrapText="1"/>
    </xf>
    <xf numFmtId="0" fontId="12" fillId="3" borderId="2" xfId="0" applyFont="1" applyFill="1" applyBorder="1" applyAlignment="1">
      <alignment wrapText="1"/>
    </xf>
    <xf numFmtId="0" fontId="11" fillId="3" borderId="4" xfId="0" applyFont="1" applyFill="1" applyBorder="1" applyAlignment="1">
      <alignment horizontal="center" vertical="top" wrapText="1"/>
    </xf>
    <xf numFmtId="0" fontId="12" fillId="3" borderId="7" xfId="0" applyFont="1" applyFill="1" applyBorder="1" applyAlignment="1">
      <alignment wrapText="1"/>
    </xf>
    <xf numFmtId="0" fontId="12" fillId="3" borderId="1" xfId="0" applyFont="1" applyFill="1" applyBorder="1" applyAlignment="1">
      <alignment horizontal="center" vertical="top" wrapText="1"/>
    </xf>
    <xf numFmtId="0" fontId="5" fillId="3" borderId="4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5" fillId="2" borderId="0" xfId="0" applyFont="1" applyFill="1" applyAlignment="1">
      <alignment horizontal="center" vertical="top" wrapText="1"/>
    </xf>
    <xf numFmtId="0" fontId="7" fillId="2" borderId="2" xfId="0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horizontal="left" vertical="top" wrapText="1"/>
    </xf>
    <xf numFmtId="0" fontId="6" fillId="3" borderId="8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top" wrapText="1"/>
    </xf>
    <xf numFmtId="0" fontId="6" fillId="3" borderId="8" xfId="0" applyFont="1" applyFill="1" applyBorder="1" applyAlignment="1">
      <alignment horizontal="center" vertical="top" wrapText="1"/>
    </xf>
    <xf numFmtId="0" fontId="16" fillId="2" borderId="0" xfId="0" applyFont="1" applyFill="1" applyBorder="1" applyAlignment="1">
      <alignment horizontal="right"/>
    </xf>
    <xf numFmtId="0" fontId="6" fillId="3" borderId="5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 wrapText="1"/>
    </xf>
    <xf numFmtId="0" fontId="5" fillId="3" borderId="12" xfId="0" applyFont="1" applyFill="1" applyBorder="1" applyAlignment="1">
      <alignment horizontal="center"/>
    </xf>
    <xf numFmtId="0" fontId="5" fillId="3" borderId="11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165" fontId="23" fillId="2" borderId="0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0" fontId="5" fillId="0" borderId="14" xfId="0" applyFont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9" fillId="2" borderId="0" xfId="0" applyFont="1" applyFill="1" applyAlignment="1">
      <alignment horizontal="left"/>
    </xf>
    <xf numFmtId="0" fontId="32" fillId="2" borderId="2" xfId="0" applyFont="1" applyFill="1" applyBorder="1" applyAlignment="1">
      <alignment horizontal="right" vertical="top"/>
    </xf>
    <xf numFmtId="0" fontId="5" fillId="3" borderId="7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right" vertical="top"/>
    </xf>
    <xf numFmtId="0" fontId="5" fillId="3" borderId="9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</cellXfs>
  <cellStyles count="9">
    <cellStyle name="Comma" xfId="1" builtinId="3"/>
    <cellStyle name="Comma 2" xfId="5"/>
    <cellStyle name="Normal" xfId="0" builtinId="0"/>
    <cellStyle name="Normal 2 10" xfId="3"/>
    <cellStyle name="Normal 2 2" xfId="4"/>
    <cellStyle name="Normal 6" xfId="7"/>
    <cellStyle name="Normal_IV.3" xfId="8"/>
    <cellStyle name="Normal_XVII.1" xfId="6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Owner\My%20Documents\BP%20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mtoe"/>
      <sheetName val="Gas Consumption – bcm"/>
      <sheetName val="Gas Consumption – bcf"/>
      <sheetName val="Gas Consumption – mtoe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mtoe"/>
      <sheetName val="Primary Energy - Consumption"/>
      <sheetName val="Primary Energy - Cons by fuel"/>
      <sheetName val="Electricity Generation "/>
      <sheetName val="Approximate conversion factors"/>
      <sheetName val="Defini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O27"/>
  <sheetViews>
    <sheetView showGridLines="0" workbookViewId="0">
      <selection activeCell="K18" sqref="K18"/>
    </sheetView>
  </sheetViews>
  <sheetFormatPr defaultRowHeight="15" x14ac:dyDescent="0.25"/>
  <cols>
    <col min="1" max="1" width="17.7109375" customWidth="1"/>
    <col min="2" max="2" width="12.5703125" customWidth="1"/>
    <col min="3" max="3" width="14" customWidth="1"/>
    <col min="4" max="4" width="13.140625" customWidth="1"/>
    <col min="5" max="5" width="15.85546875" customWidth="1"/>
    <col min="6" max="6" width="14.28515625" customWidth="1"/>
    <col min="11" max="11" width="17" customWidth="1"/>
    <col min="12" max="12" width="12" customWidth="1"/>
    <col min="13" max="14" width="9.5703125" bestFit="1" customWidth="1"/>
  </cols>
  <sheetData>
    <row r="1" spans="1:15" x14ac:dyDescent="0.25">
      <c r="A1" s="236" t="s">
        <v>0</v>
      </c>
      <c r="B1" s="236"/>
      <c r="C1" s="236"/>
      <c r="D1" s="236"/>
      <c r="E1" s="236"/>
      <c r="F1" s="237"/>
    </row>
    <row r="2" spans="1:15" ht="29.25" customHeight="1" x14ac:dyDescent="0.25">
      <c r="A2" s="238"/>
      <c r="B2" s="238"/>
      <c r="C2" s="238"/>
      <c r="D2" s="238"/>
      <c r="E2" s="238"/>
      <c r="F2" s="239"/>
    </row>
    <row r="3" spans="1:15" s="5" customFormat="1" ht="40.5" customHeight="1" x14ac:dyDescent="0.25">
      <c r="A3" s="1" t="s">
        <v>1</v>
      </c>
      <c r="B3" s="2" t="s">
        <v>2</v>
      </c>
      <c r="C3" s="3" t="s">
        <v>3</v>
      </c>
      <c r="D3" s="4" t="s">
        <v>4</v>
      </c>
      <c r="E3" s="4" t="s">
        <v>5</v>
      </c>
      <c r="F3" s="4" t="s">
        <v>6</v>
      </c>
      <c r="K3" s="6"/>
      <c r="L3" s="6"/>
      <c r="M3" s="6"/>
      <c r="N3" s="6"/>
      <c r="O3" s="6"/>
    </row>
    <row r="4" spans="1:15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8">
        <v>6</v>
      </c>
      <c r="J4" s="9"/>
      <c r="K4" s="10"/>
      <c r="L4" s="10"/>
      <c r="M4" s="10"/>
      <c r="N4" s="10"/>
      <c r="O4" s="11"/>
    </row>
    <row r="5" spans="1:15" x14ac:dyDescent="0.25">
      <c r="A5" s="12" t="s">
        <v>7</v>
      </c>
      <c r="B5" s="13">
        <v>539.95000000000005</v>
      </c>
      <c r="C5" s="13">
        <v>42.332000000000001</v>
      </c>
      <c r="D5" s="13">
        <v>38.090000000000003</v>
      </c>
      <c r="E5" s="13">
        <v>47.56</v>
      </c>
      <c r="F5" s="14">
        <v>214024.08000000002</v>
      </c>
      <c r="G5" s="9"/>
      <c r="J5" s="9"/>
      <c r="K5" s="15"/>
      <c r="L5" s="15"/>
      <c r="M5" s="15"/>
      <c r="N5" s="15"/>
      <c r="O5" s="11"/>
    </row>
    <row r="6" spans="1:15" x14ac:dyDescent="0.25">
      <c r="A6" s="16" t="s">
        <v>8</v>
      </c>
      <c r="B6" s="17">
        <v>556.40200000000004</v>
      </c>
      <c r="C6" s="17">
        <v>46.453000000000003</v>
      </c>
      <c r="D6" s="17">
        <v>37.86</v>
      </c>
      <c r="E6" s="17">
        <v>40.68</v>
      </c>
      <c r="F6" s="18">
        <v>204035.31</v>
      </c>
      <c r="G6" s="9"/>
      <c r="J6" s="9"/>
      <c r="K6" s="9"/>
      <c r="L6" s="9"/>
      <c r="M6" s="9"/>
      <c r="N6" s="9"/>
    </row>
    <row r="7" spans="1:15" x14ac:dyDescent="0.25">
      <c r="A7" s="16" t="s">
        <v>9</v>
      </c>
      <c r="B7" s="17">
        <v>565.76499999999999</v>
      </c>
      <c r="C7" s="17">
        <v>44.271000000000001</v>
      </c>
      <c r="D7" s="17">
        <v>37.788440999999992</v>
      </c>
      <c r="E7" s="17">
        <v>35.406880999999998</v>
      </c>
      <c r="F7" s="18">
        <v>234595.01</v>
      </c>
      <c r="G7" s="9"/>
      <c r="J7" s="9"/>
      <c r="K7" s="9"/>
      <c r="L7" s="9"/>
      <c r="M7" s="9"/>
      <c r="N7" s="9"/>
    </row>
    <row r="8" spans="1:15" x14ac:dyDescent="0.25">
      <c r="A8" s="16" t="s">
        <v>10</v>
      </c>
      <c r="B8" s="17">
        <v>609.17899999999997</v>
      </c>
      <c r="C8" s="17">
        <v>48.27</v>
      </c>
      <c r="D8" s="17">
        <v>37.460997999999996</v>
      </c>
      <c r="E8" s="17">
        <v>33.657438999999997</v>
      </c>
      <c r="F8" s="18">
        <v>238908.43</v>
      </c>
      <c r="G8" s="9"/>
      <c r="J8" s="9"/>
      <c r="K8" s="9"/>
      <c r="L8" s="9"/>
      <c r="M8" s="9"/>
      <c r="N8" s="9"/>
    </row>
    <row r="9" spans="1:15" x14ac:dyDescent="0.25">
      <c r="A9" s="16" t="s">
        <v>11</v>
      </c>
      <c r="B9" s="17">
        <v>639.23</v>
      </c>
      <c r="C9" s="17">
        <v>43.841999999999999</v>
      </c>
      <c r="D9" s="17">
        <v>36.941752000000001</v>
      </c>
      <c r="E9" s="17">
        <v>32.249215999999997</v>
      </c>
      <c r="F9" s="18">
        <v>224571.11491149809</v>
      </c>
      <c r="G9" s="9"/>
      <c r="J9" s="9"/>
      <c r="K9" s="9"/>
      <c r="L9" s="9"/>
      <c r="M9" s="9"/>
      <c r="N9" s="9"/>
    </row>
    <row r="10" spans="1:15" x14ac:dyDescent="0.25">
      <c r="A10" s="16" t="s">
        <v>12</v>
      </c>
      <c r="B10" s="17">
        <v>657.86799999999994</v>
      </c>
      <c r="C10" s="17">
        <v>45.23</v>
      </c>
      <c r="D10" s="17">
        <v>36.008828999999999</v>
      </c>
      <c r="E10" s="17">
        <v>31.896701999999998</v>
      </c>
      <c r="F10" s="18">
        <v>241841.63999999998</v>
      </c>
      <c r="G10" s="9"/>
      <c r="J10" s="9"/>
      <c r="K10" s="9"/>
      <c r="L10" s="9"/>
      <c r="M10" s="9"/>
      <c r="N10" s="9"/>
    </row>
    <row r="11" spans="1:15" x14ac:dyDescent="0.25">
      <c r="A11" s="16" t="s">
        <v>13</v>
      </c>
      <c r="B11" s="19">
        <v>675.4</v>
      </c>
      <c r="C11" s="19">
        <v>46.643999999999998</v>
      </c>
      <c r="D11" s="17">
        <v>35.684333000000002</v>
      </c>
      <c r="E11" s="17">
        <v>32.649307</v>
      </c>
      <c r="F11" s="18">
        <v>266308.3</v>
      </c>
      <c r="G11" s="9"/>
      <c r="J11" s="9"/>
      <c r="K11" s="9"/>
      <c r="L11" s="9"/>
      <c r="M11" s="9"/>
      <c r="N11" s="9"/>
    </row>
    <row r="12" spans="1:15" x14ac:dyDescent="0.25">
      <c r="A12" s="16" t="s">
        <v>14</v>
      </c>
      <c r="B12" s="19">
        <v>728.71799999999996</v>
      </c>
      <c r="C12" s="19">
        <v>44.283000000000001</v>
      </c>
      <c r="D12" s="17">
        <v>34.203243677459199</v>
      </c>
      <c r="E12" s="17">
        <v>32.873369893566505</v>
      </c>
      <c r="F12" s="18">
        <v>299465</v>
      </c>
      <c r="G12" s="9"/>
      <c r="H12" s="20"/>
      <c r="J12" s="9"/>
      <c r="K12" s="9"/>
      <c r="L12" s="9"/>
      <c r="M12" s="9"/>
      <c r="N12" s="9"/>
    </row>
    <row r="13" spans="1:15" x14ac:dyDescent="0.25">
      <c r="A13" s="16" t="s">
        <v>15</v>
      </c>
      <c r="B13" s="19">
        <v>730.87300000000005</v>
      </c>
      <c r="C13" s="19">
        <v>42.103000000000002</v>
      </c>
      <c r="D13" s="17">
        <v>32.169266450559995</v>
      </c>
      <c r="E13" s="17">
        <v>31.184222933276207</v>
      </c>
      <c r="F13" s="18">
        <v>340578.57</v>
      </c>
      <c r="G13" s="9"/>
      <c r="H13" s="20"/>
      <c r="J13" s="9"/>
      <c r="K13" s="9"/>
      <c r="L13" s="9"/>
      <c r="M13" s="9"/>
      <c r="N13" s="9"/>
    </row>
    <row r="14" spans="1:15" x14ac:dyDescent="0.25">
      <c r="A14" s="21" t="s">
        <v>16</v>
      </c>
      <c r="B14" s="22">
        <v>716.08399999999995</v>
      </c>
      <c r="C14" s="22">
        <v>36.613999999999997</v>
      </c>
      <c r="D14" s="23">
        <v>30.494088999999999</v>
      </c>
      <c r="E14" s="23">
        <v>28.672561908974021</v>
      </c>
      <c r="F14" s="24">
        <v>340576.10794583405</v>
      </c>
      <c r="G14" s="9"/>
      <c r="H14" s="20"/>
      <c r="K14" s="9"/>
      <c r="L14" s="9"/>
      <c r="M14" s="9"/>
      <c r="N14" s="9"/>
    </row>
    <row r="15" spans="1:15" ht="39" customHeight="1" x14ac:dyDescent="0.25">
      <c r="A15" s="25" t="s">
        <v>17</v>
      </c>
      <c r="B15" s="26">
        <f>((B14-B13)/B13)*100</f>
        <v>-2.0234705619170636</v>
      </c>
      <c r="C15" s="26">
        <f>((C14-C13)/C13)*100</f>
        <v>-13.037075742821186</v>
      </c>
      <c r="D15" s="26">
        <f>((D14-D13)/D13)*100</f>
        <v>-5.2073846729906865</v>
      </c>
      <c r="E15" s="26">
        <f>((E14-E13)/E13)*100</f>
        <v>-8.0542684346385638</v>
      </c>
      <c r="F15" s="26">
        <f>((F14-F13)/F13)*100</f>
        <v>-7.2290343046343302E-4</v>
      </c>
      <c r="N15" s="9"/>
    </row>
    <row r="16" spans="1:15" ht="27" customHeight="1" x14ac:dyDescent="0.25">
      <c r="A16" s="27" t="s">
        <v>18</v>
      </c>
      <c r="B16" s="28">
        <f>((B14/B5)^(1/9)-1)*100</f>
        <v>3.1866184913667439</v>
      </c>
      <c r="C16" s="28">
        <f t="shared" ref="C16:F16" si="0">((C14/C5)^(1/9)-1)*100</f>
        <v>-1.5994334651109221</v>
      </c>
      <c r="D16" s="28">
        <f t="shared" si="0"/>
        <v>-2.4410341866130225</v>
      </c>
      <c r="E16" s="28">
        <f t="shared" si="0"/>
        <v>-5.46763633639703</v>
      </c>
      <c r="F16" s="28">
        <f t="shared" si="0"/>
        <v>5.2972036012571833</v>
      </c>
      <c r="G16" s="29"/>
      <c r="N16" s="9"/>
    </row>
    <row r="17" spans="1:14" x14ac:dyDescent="0.25">
      <c r="A17" s="30" t="s">
        <v>19</v>
      </c>
      <c r="B17" s="30"/>
      <c r="C17" s="31"/>
      <c r="D17" s="32"/>
      <c r="E17" s="32"/>
      <c r="F17" s="33"/>
    </row>
    <row r="18" spans="1:14" x14ac:dyDescent="0.25">
      <c r="A18" s="30" t="s">
        <v>20</v>
      </c>
      <c r="B18" s="30"/>
      <c r="C18" s="31"/>
      <c r="D18" s="32"/>
      <c r="E18" s="32"/>
      <c r="F18" s="33"/>
    </row>
    <row r="19" spans="1:14" x14ac:dyDescent="0.25">
      <c r="A19" s="30" t="s">
        <v>21</v>
      </c>
      <c r="B19" s="30"/>
      <c r="C19" s="31"/>
      <c r="D19" s="32"/>
      <c r="E19" s="32"/>
      <c r="F19" s="33"/>
    </row>
    <row r="20" spans="1:14" x14ac:dyDescent="0.25">
      <c r="A20" s="34" t="s">
        <v>22</v>
      </c>
      <c r="B20" s="34" t="s">
        <v>23</v>
      </c>
      <c r="C20" s="35"/>
      <c r="D20" s="32"/>
      <c r="E20" s="32"/>
      <c r="F20" s="33"/>
      <c r="I20" s="29"/>
    </row>
    <row r="21" spans="1:14" x14ac:dyDescent="0.25">
      <c r="A21" s="35"/>
      <c r="B21" s="34" t="s">
        <v>24</v>
      </c>
      <c r="C21" s="35"/>
      <c r="D21" s="32"/>
      <c r="E21" s="32"/>
      <c r="F21" s="33"/>
    </row>
    <row r="22" spans="1:14" x14ac:dyDescent="0.25">
      <c r="A22" s="34"/>
      <c r="B22" s="34" t="s">
        <v>25</v>
      </c>
      <c r="C22" s="35"/>
      <c r="D22" s="32"/>
      <c r="E22" s="32"/>
      <c r="F22" s="33"/>
    </row>
    <row r="23" spans="1:14" x14ac:dyDescent="0.25">
      <c r="A23" s="36"/>
      <c r="B23" s="36"/>
      <c r="D23" s="37"/>
      <c r="E23" s="37"/>
      <c r="F23" s="38"/>
      <c r="H23" s="11"/>
      <c r="I23" s="11"/>
      <c r="J23" s="11"/>
      <c r="K23" s="11"/>
      <c r="L23" s="11"/>
      <c r="M23" s="11"/>
      <c r="N23" s="11"/>
    </row>
    <row r="24" spans="1:14" x14ac:dyDescent="0.25">
      <c r="A24" s="39"/>
      <c r="B24" s="39"/>
      <c r="C24" s="37"/>
      <c r="D24" s="38"/>
      <c r="H24" s="11"/>
      <c r="I24" s="11"/>
      <c r="J24" s="11"/>
      <c r="K24" s="11"/>
      <c r="L24" s="11"/>
      <c r="M24" s="11"/>
      <c r="N24" s="11"/>
    </row>
    <row r="25" spans="1:14" x14ac:dyDescent="0.25">
      <c r="H25" s="11"/>
      <c r="I25" s="29"/>
      <c r="J25" s="29"/>
      <c r="K25" s="29"/>
      <c r="L25" s="29"/>
      <c r="M25" s="29"/>
      <c r="N25" s="11"/>
    </row>
    <row r="26" spans="1:14" x14ac:dyDescent="0.25">
      <c r="H26" s="11"/>
      <c r="I26" s="11"/>
      <c r="J26" s="11"/>
      <c r="K26" s="11"/>
      <c r="L26" s="11"/>
      <c r="M26" s="11"/>
      <c r="N26" s="11"/>
    </row>
    <row r="27" spans="1:14" x14ac:dyDescent="0.25">
      <c r="H27" s="11"/>
      <c r="I27" s="11"/>
      <c r="J27" s="11"/>
      <c r="K27" s="11"/>
      <c r="L27" s="11"/>
      <c r="M27" s="11"/>
      <c r="N27" s="11"/>
    </row>
  </sheetData>
  <mergeCells count="1">
    <mergeCell ref="A1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S62"/>
  <sheetViews>
    <sheetView showGridLines="0" topLeftCell="A4" workbookViewId="0">
      <selection activeCell="B8" sqref="B8"/>
    </sheetView>
  </sheetViews>
  <sheetFormatPr defaultRowHeight="15" x14ac:dyDescent="0.25"/>
  <cols>
    <col min="1" max="1" width="13.85546875" customWidth="1"/>
    <col min="2" max="2" width="10.7109375" customWidth="1"/>
    <col min="4" max="5" width="11" customWidth="1"/>
    <col min="6" max="6" width="12" customWidth="1"/>
    <col min="10" max="10" width="10.5703125" customWidth="1"/>
    <col min="12" max="12" width="10.85546875" customWidth="1"/>
    <col min="15" max="15" width="10.28515625" customWidth="1"/>
  </cols>
  <sheetData>
    <row r="1" spans="1:19" x14ac:dyDescent="0.25">
      <c r="A1" s="241" t="s">
        <v>26</v>
      </c>
      <c r="B1" s="241"/>
      <c r="C1" s="241"/>
      <c r="D1" s="241"/>
      <c r="E1" s="241"/>
      <c r="F1" s="241"/>
    </row>
    <row r="2" spans="1:19" ht="25.5" customHeight="1" x14ac:dyDescent="0.25">
      <c r="A2" s="241"/>
      <c r="B2" s="241"/>
      <c r="C2" s="241"/>
      <c r="D2" s="241"/>
      <c r="E2" s="241"/>
      <c r="F2" s="241"/>
    </row>
    <row r="3" spans="1:19" x14ac:dyDescent="0.25">
      <c r="A3" s="242" t="s">
        <v>27</v>
      </c>
      <c r="B3" s="242"/>
      <c r="C3" s="242"/>
      <c r="D3" s="243"/>
      <c r="E3" s="243"/>
      <c r="F3" s="242"/>
    </row>
    <row r="4" spans="1:19" ht="15.75" customHeight="1" x14ac:dyDescent="0.25">
      <c r="A4" s="244" t="s">
        <v>1</v>
      </c>
      <c r="B4" s="247" t="s">
        <v>28</v>
      </c>
      <c r="C4" s="250" t="s">
        <v>29</v>
      </c>
      <c r="D4" s="253" t="s">
        <v>30</v>
      </c>
      <c r="E4" s="247" t="s">
        <v>31</v>
      </c>
      <c r="F4" s="247" t="s">
        <v>32</v>
      </c>
    </row>
    <row r="5" spans="1:19" x14ac:dyDescent="0.25">
      <c r="A5" s="245"/>
      <c r="B5" s="248"/>
      <c r="C5" s="251"/>
      <c r="D5" s="254"/>
      <c r="E5" s="255"/>
      <c r="F5" s="248"/>
    </row>
    <row r="6" spans="1:19" ht="22.5" customHeight="1" x14ac:dyDescent="0.25">
      <c r="A6" s="246"/>
      <c r="B6" s="249"/>
      <c r="C6" s="252"/>
      <c r="D6" s="254"/>
      <c r="E6" s="255"/>
      <c r="F6" s="249"/>
      <c r="G6" s="11"/>
      <c r="H6" s="11"/>
      <c r="I6" s="11"/>
      <c r="J6" s="11"/>
      <c r="K6" s="11"/>
      <c r="L6" s="11"/>
    </row>
    <row r="7" spans="1:19" x14ac:dyDescent="0.25">
      <c r="A7" s="8">
        <v>1</v>
      </c>
      <c r="B7" s="213">
        <v>2</v>
      </c>
      <c r="C7" s="41">
        <v>3</v>
      </c>
      <c r="D7" s="8">
        <v>4</v>
      </c>
      <c r="E7" s="8">
        <v>5</v>
      </c>
      <c r="F7" s="40">
        <v>6</v>
      </c>
      <c r="G7" s="11"/>
      <c r="H7" s="11"/>
      <c r="I7" s="11"/>
      <c r="J7" s="11"/>
      <c r="K7" s="11"/>
      <c r="L7" s="11"/>
    </row>
    <row r="8" spans="1:19" x14ac:dyDescent="0.25">
      <c r="A8" s="234" t="s">
        <v>7</v>
      </c>
      <c r="B8" s="42">
        <f>'3.1'!B5*15.13</f>
        <v>8169.4435000000012</v>
      </c>
      <c r="C8" s="42">
        <f>'3.1'!C5*11.37</f>
        <v>481.31483999999995</v>
      </c>
      <c r="D8" s="42">
        <f>'3.1'!D5*41.87</f>
        <v>1594.8283000000001</v>
      </c>
      <c r="E8" s="42">
        <f>'3.1'!E5*38.52</f>
        <v>1832.0112000000001</v>
      </c>
      <c r="F8" s="42">
        <f>'3.1'!F5/1000*3.6</f>
        <v>770.48668800000007</v>
      </c>
      <c r="G8" s="11"/>
      <c r="H8" s="11"/>
      <c r="I8" s="11"/>
      <c r="J8" s="11"/>
      <c r="K8" s="11"/>
      <c r="L8" s="235"/>
      <c r="M8" s="235"/>
      <c r="N8" s="235"/>
      <c r="O8" s="235"/>
      <c r="P8" s="235"/>
      <c r="Q8" s="235"/>
      <c r="R8" s="235"/>
      <c r="S8" s="235"/>
    </row>
    <row r="9" spans="1:19" x14ac:dyDescent="0.25">
      <c r="A9" s="134" t="s">
        <v>8</v>
      </c>
      <c r="B9" s="43">
        <f>'3.1'!B6*15.13</f>
        <v>8418.3622600000017</v>
      </c>
      <c r="C9" s="43">
        <f>'3.1'!C6*11.37</f>
        <v>528.17061000000001</v>
      </c>
      <c r="D9" s="43">
        <f>'3.1'!D6*41.87</f>
        <v>1585.1981999999998</v>
      </c>
      <c r="E9" s="43">
        <f>'3.1'!E6*38.52</f>
        <v>1566.9936</v>
      </c>
      <c r="F9" s="43">
        <f>'3.1'!F6/1000*3.6</f>
        <v>734.52711600000009</v>
      </c>
      <c r="G9" s="11"/>
      <c r="H9" s="11"/>
      <c r="I9" s="11"/>
      <c r="J9" s="11"/>
      <c r="K9" s="11"/>
      <c r="L9" s="235"/>
      <c r="M9" s="235"/>
      <c r="N9" s="235"/>
      <c r="O9" s="235"/>
      <c r="P9" s="235"/>
      <c r="Q9" s="235"/>
      <c r="R9" s="235"/>
      <c r="S9" s="235"/>
    </row>
    <row r="10" spans="1:19" x14ac:dyDescent="0.25">
      <c r="A10" s="134" t="s">
        <v>9</v>
      </c>
      <c r="B10" s="43">
        <f>'3.1'!B7*15.13</f>
        <v>8560.0244500000008</v>
      </c>
      <c r="C10" s="43">
        <f>'3.1'!C7*11.37</f>
        <v>503.36126999999999</v>
      </c>
      <c r="D10" s="43">
        <f>'3.1'!D7*41.87</f>
        <v>1582.2020246699994</v>
      </c>
      <c r="E10" s="43">
        <f>'3.1'!E7*38.52</f>
        <v>1363.87305612</v>
      </c>
      <c r="F10" s="43">
        <f>'3.1'!F7/1000*3.6</f>
        <v>844.54203600000005</v>
      </c>
      <c r="G10" s="11"/>
      <c r="H10" s="11"/>
      <c r="I10" s="11"/>
      <c r="J10" s="11"/>
      <c r="K10" s="11"/>
      <c r="L10" s="235"/>
      <c r="M10" s="235"/>
      <c r="N10" s="235"/>
      <c r="O10" s="235"/>
      <c r="P10" s="235"/>
      <c r="Q10" s="235"/>
      <c r="R10" s="235"/>
      <c r="S10" s="235"/>
    </row>
    <row r="11" spans="1:19" x14ac:dyDescent="0.25">
      <c r="A11" s="134" t="s">
        <v>10</v>
      </c>
      <c r="B11" s="43">
        <f>'3.1'!B8*15.13</f>
        <v>9216.8782699999992</v>
      </c>
      <c r="C11" s="43">
        <f>'3.1'!C8*11.37</f>
        <v>548.82989999999995</v>
      </c>
      <c r="D11" s="43">
        <f>'3.1'!D8*41.87</f>
        <v>1568.4919862599997</v>
      </c>
      <c r="E11" s="43">
        <f>'3.1'!E8*38.52</f>
        <v>1296.4845502799999</v>
      </c>
      <c r="F11" s="43">
        <f>'3.1'!F8/1000*3.6</f>
        <v>860.07034799999997</v>
      </c>
      <c r="G11" s="11"/>
      <c r="H11" s="11"/>
      <c r="I11" s="11"/>
      <c r="J11" s="11"/>
      <c r="K11" s="11"/>
      <c r="L11" s="235"/>
      <c r="M11" s="235"/>
      <c r="N11" s="235"/>
      <c r="O11" s="235"/>
      <c r="P11" s="235"/>
      <c r="Q11" s="235"/>
      <c r="R11" s="235"/>
      <c r="S11" s="235"/>
    </row>
    <row r="12" spans="1:19" x14ac:dyDescent="0.25">
      <c r="A12" s="134" t="s">
        <v>11</v>
      </c>
      <c r="B12" s="43">
        <f>'3.1'!B9*15.13</f>
        <v>9671.5499</v>
      </c>
      <c r="C12" s="43">
        <f>'3.1'!C9*11.37</f>
        <v>498.48353999999995</v>
      </c>
      <c r="D12" s="43">
        <f>'3.1'!D9*41.87</f>
        <v>1546.75115624</v>
      </c>
      <c r="E12" s="43">
        <f>'3.1'!E9*38.52</f>
        <v>1242.2398003200001</v>
      </c>
      <c r="F12" s="43">
        <f>'3.1'!F9/1000*3.6</f>
        <v>808.45601368139307</v>
      </c>
      <c r="L12" s="235"/>
      <c r="M12" s="235"/>
      <c r="N12" s="235"/>
      <c r="O12" s="235"/>
      <c r="P12" s="235"/>
      <c r="Q12" s="235"/>
      <c r="R12" s="235"/>
      <c r="S12" s="235"/>
    </row>
    <row r="13" spans="1:19" x14ac:dyDescent="0.25">
      <c r="A13" s="134" t="s">
        <v>12</v>
      </c>
      <c r="B13" s="43">
        <f>'3.1'!B10*15.13</f>
        <v>9953.5428400000001</v>
      </c>
      <c r="C13" s="43">
        <f>'3.1'!C10*11.37</f>
        <v>514.26509999999996</v>
      </c>
      <c r="D13" s="43">
        <f>'3.1'!D10*41.87</f>
        <v>1507.6896702299998</v>
      </c>
      <c r="E13" s="43">
        <f>'3.1'!E10*38.52</f>
        <v>1228.6609610400001</v>
      </c>
      <c r="F13" s="43">
        <f>'3.1'!F10/1000*3.6</f>
        <v>870.62990400000001</v>
      </c>
      <c r="L13" s="235"/>
      <c r="M13" s="235"/>
      <c r="N13" s="235"/>
      <c r="O13" s="235"/>
      <c r="P13" s="235"/>
      <c r="Q13" s="235"/>
      <c r="R13" s="235"/>
      <c r="S13" s="235"/>
    </row>
    <row r="14" spans="1:19" x14ac:dyDescent="0.25">
      <c r="A14" s="134" t="s">
        <v>13</v>
      </c>
      <c r="B14" s="43">
        <f>'3.1'!B11*15.13</f>
        <v>10218.802</v>
      </c>
      <c r="C14" s="43">
        <f>'3.1'!C11*11.37</f>
        <v>530.34227999999996</v>
      </c>
      <c r="D14" s="43">
        <f>'3.1'!D11*41.87</f>
        <v>1494.10302271</v>
      </c>
      <c r="E14" s="43">
        <f>'3.1'!E11*38.52</f>
        <v>1257.6513056400001</v>
      </c>
      <c r="F14" s="43">
        <f>'3.1'!F11/1000*3.6</f>
        <v>958.70987999999988</v>
      </c>
      <c r="L14" s="235"/>
      <c r="M14" s="235"/>
      <c r="N14" s="235"/>
      <c r="O14" s="235"/>
      <c r="P14" s="235"/>
      <c r="Q14" s="235"/>
      <c r="R14" s="235"/>
      <c r="S14" s="235"/>
    </row>
    <row r="15" spans="1:19" x14ac:dyDescent="0.25">
      <c r="A15" s="134" t="s">
        <v>14</v>
      </c>
      <c r="B15" s="43">
        <f>'3.1'!B12*15.13</f>
        <v>11025.503339999999</v>
      </c>
      <c r="C15" s="43">
        <f>'3.1'!C12*11.37</f>
        <v>503.49770999999998</v>
      </c>
      <c r="D15" s="43">
        <f>'3.1'!D12*41.87</f>
        <v>1432.0898127752166</v>
      </c>
      <c r="E15" s="43">
        <f>'3.1'!E12*38.52</f>
        <v>1266.2822083001818</v>
      </c>
      <c r="F15" s="43">
        <f>'3.1'!F12/1000*3.6</f>
        <v>1078.0739999999998</v>
      </c>
      <c r="L15" s="235"/>
      <c r="M15" s="235"/>
      <c r="N15" s="235"/>
      <c r="O15" s="235"/>
      <c r="P15" s="235"/>
      <c r="Q15" s="235"/>
      <c r="R15" s="235"/>
      <c r="S15" s="235"/>
    </row>
    <row r="16" spans="1:19" s="11" customFormat="1" x14ac:dyDescent="0.25">
      <c r="A16" s="134" t="s">
        <v>33</v>
      </c>
      <c r="B16" s="43">
        <f>'3.1'!B13*15.13</f>
        <v>11058.108490000001</v>
      </c>
      <c r="C16" s="43">
        <f>'3.1'!C13*11.37</f>
        <v>478.71110999999996</v>
      </c>
      <c r="D16" s="43">
        <f>'3.1'!D13*41.87</f>
        <v>1346.9271862849469</v>
      </c>
      <c r="E16" s="43">
        <f>'3.1'!E13*38.52</f>
        <v>1201.2162673897997</v>
      </c>
      <c r="F16" s="43">
        <f>'3.1'!F13/1000*3.6</f>
        <v>1226.082852</v>
      </c>
      <c r="G16" s="44"/>
      <c r="L16" s="235"/>
      <c r="M16" s="235"/>
      <c r="N16" s="235"/>
      <c r="O16" s="235"/>
      <c r="P16" s="235"/>
      <c r="Q16" s="235"/>
      <c r="R16" s="235"/>
      <c r="S16" s="235"/>
    </row>
    <row r="17" spans="1:19" s="11" customFormat="1" x14ac:dyDescent="0.25">
      <c r="A17" s="136" t="s">
        <v>34</v>
      </c>
      <c r="B17" s="45">
        <f>'3.1'!B14*15.13</f>
        <v>10834.350919999999</v>
      </c>
      <c r="C17" s="45">
        <f>'3.1'!C14*11.37</f>
        <v>416.30117999999993</v>
      </c>
      <c r="D17" s="45">
        <f>'3.1'!D14*41.87</f>
        <v>1276.7875064299999</v>
      </c>
      <c r="E17" s="45">
        <f>'3.1'!E14*38.52</f>
        <v>1104.4670847336795</v>
      </c>
      <c r="F17" s="45">
        <f>'3.1'!F14/1000*3.6</f>
        <v>1226.0739886050026</v>
      </c>
      <c r="G17" s="44"/>
      <c r="L17" s="235"/>
      <c r="M17" s="235"/>
      <c r="N17" s="235"/>
      <c r="O17" s="235"/>
      <c r="P17" s="235"/>
      <c r="Q17" s="235"/>
      <c r="R17" s="235"/>
      <c r="S17" s="235"/>
    </row>
    <row r="18" spans="1:19" ht="42" customHeight="1" x14ac:dyDescent="0.25">
      <c r="A18" s="25" t="s">
        <v>17</v>
      </c>
      <c r="B18" s="46">
        <f t="shared" ref="B18:F18" si="0">((B17-B16)/B16)*100</f>
        <v>-2.0234705619170641</v>
      </c>
      <c r="C18" s="46">
        <f t="shared" si="0"/>
        <v>-13.037075742821184</v>
      </c>
      <c r="D18" s="46">
        <f t="shared" si="0"/>
        <v>-5.2073846729906812</v>
      </c>
      <c r="E18" s="46">
        <f t="shared" si="0"/>
        <v>-8.054268434638562</v>
      </c>
      <c r="F18" s="46">
        <f t="shared" si="0"/>
        <v>-7.2290343046358145E-4</v>
      </c>
      <c r="G18" s="11"/>
      <c r="H18" s="11"/>
      <c r="L18" s="235"/>
      <c r="M18" s="235"/>
      <c r="N18" s="235"/>
      <c r="O18" s="235"/>
      <c r="P18" s="235"/>
      <c r="Q18" s="235"/>
      <c r="R18" s="235"/>
      <c r="S18" s="235"/>
    </row>
    <row r="19" spans="1:19" ht="28.5" customHeight="1" x14ac:dyDescent="0.25">
      <c r="A19" s="27" t="s">
        <v>18</v>
      </c>
      <c r="B19" s="47">
        <f>((B17/B8)^(1/9)-1)*100</f>
        <v>3.1866184913667439</v>
      </c>
      <c r="C19" s="47">
        <f t="shared" ref="C19:F19" si="1">((C17/C8)^(1/9)-1)*100</f>
        <v>-1.599433465110911</v>
      </c>
      <c r="D19" s="47">
        <f t="shared" si="1"/>
        <v>-2.4410341866130225</v>
      </c>
      <c r="E19" s="47">
        <f t="shared" si="1"/>
        <v>-5.46763633639703</v>
      </c>
      <c r="F19" s="47">
        <f t="shared" si="1"/>
        <v>5.2972036012571833</v>
      </c>
      <c r="G19" s="11"/>
      <c r="H19" s="11"/>
      <c r="L19" s="235"/>
      <c r="M19" s="235"/>
      <c r="N19" s="235"/>
      <c r="O19" s="235"/>
      <c r="P19" s="235"/>
      <c r="Q19" s="235"/>
      <c r="R19" s="235"/>
      <c r="S19" s="235"/>
    </row>
    <row r="20" spans="1:19" x14ac:dyDescent="0.25">
      <c r="A20" s="30" t="s">
        <v>19</v>
      </c>
      <c r="B20" s="30"/>
      <c r="C20" s="48"/>
      <c r="D20" s="48"/>
      <c r="E20" s="48"/>
      <c r="F20" s="48"/>
      <c r="G20" s="11"/>
      <c r="H20" s="11"/>
    </row>
    <row r="21" spans="1:19" x14ac:dyDescent="0.25">
      <c r="A21" s="30" t="s">
        <v>35</v>
      </c>
      <c r="B21" s="30"/>
      <c r="C21" s="32"/>
      <c r="D21" s="32"/>
      <c r="E21" s="32"/>
      <c r="F21" s="32"/>
      <c r="G21" s="11"/>
      <c r="H21" s="11"/>
    </row>
    <row r="22" spans="1:19" ht="26.25" customHeight="1" x14ac:dyDescent="0.25">
      <c r="A22" s="240" t="s">
        <v>36</v>
      </c>
      <c r="B22" s="240"/>
      <c r="C22" s="240"/>
      <c r="D22" s="240"/>
      <c r="E22" s="240"/>
      <c r="F22" s="240"/>
      <c r="G22" s="11"/>
      <c r="H22" s="11"/>
    </row>
    <row r="23" spans="1:19" x14ac:dyDescent="0.25">
      <c r="A23" s="49" t="s">
        <v>22</v>
      </c>
      <c r="B23" s="49"/>
      <c r="C23" s="50" t="s">
        <v>37</v>
      </c>
      <c r="D23" s="50"/>
      <c r="E23" s="50"/>
      <c r="F23" s="50"/>
    </row>
    <row r="24" spans="1:19" x14ac:dyDescent="0.25">
      <c r="A24" s="50"/>
      <c r="B24" s="50"/>
      <c r="C24" s="50" t="s">
        <v>24</v>
      </c>
      <c r="D24" s="50"/>
      <c r="E24" s="50"/>
      <c r="F24" s="50"/>
      <c r="G24" s="11"/>
      <c r="H24" s="11"/>
      <c r="I24" s="11"/>
      <c r="J24" s="11"/>
      <c r="K24" s="11"/>
      <c r="L24" s="11"/>
      <c r="M24" s="11"/>
      <c r="N24" s="11"/>
      <c r="O24" s="11"/>
    </row>
    <row r="25" spans="1:19" x14ac:dyDescent="0.25">
      <c r="A25" s="50"/>
      <c r="B25" s="50"/>
      <c r="C25" s="50" t="s">
        <v>25</v>
      </c>
      <c r="D25" s="50"/>
      <c r="E25" s="50"/>
      <c r="F25" s="50"/>
      <c r="G25" s="11"/>
      <c r="H25" s="11"/>
      <c r="I25" s="11"/>
      <c r="J25" s="11"/>
      <c r="K25" s="11"/>
      <c r="L25" s="11"/>
      <c r="M25" s="11"/>
      <c r="N25" s="11"/>
      <c r="O25" s="11"/>
    </row>
    <row r="26" spans="1:19" x14ac:dyDescent="0.25">
      <c r="A26" s="51"/>
      <c r="B26" s="51"/>
      <c r="C26" s="51"/>
      <c r="D26" s="51"/>
      <c r="E26" s="51"/>
      <c r="F26" s="51"/>
      <c r="G26" s="52"/>
      <c r="H26" s="53"/>
      <c r="I26" s="52"/>
      <c r="J26" s="54"/>
      <c r="K26" s="54"/>
      <c r="L26" s="52"/>
      <c r="M26" s="53"/>
      <c r="N26" s="55"/>
      <c r="O26" s="52"/>
    </row>
    <row r="27" spans="1:19" x14ac:dyDescent="0.25">
      <c r="G27" s="44"/>
      <c r="H27" s="11"/>
      <c r="I27" s="44"/>
      <c r="J27" s="11"/>
      <c r="K27" s="11"/>
      <c r="L27" s="56"/>
      <c r="M27" s="11"/>
      <c r="N27" s="56"/>
      <c r="O27" s="11"/>
    </row>
    <row r="28" spans="1:19" x14ac:dyDescent="0.25">
      <c r="G28" s="11"/>
      <c r="H28" s="11"/>
      <c r="I28" s="11"/>
      <c r="J28" s="11"/>
      <c r="K28" s="11"/>
      <c r="L28" s="11"/>
      <c r="M28" s="11"/>
      <c r="N28" s="11"/>
      <c r="O28" s="11"/>
    </row>
    <row r="53" spans="7:9" x14ac:dyDescent="0.25">
      <c r="G53" s="57"/>
      <c r="H53" s="57"/>
      <c r="I53" s="57"/>
    </row>
    <row r="54" spans="7:9" x14ac:dyDescent="0.25">
      <c r="G54" s="57"/>
      <c r="H54" s="57"/>
      <c r="I54" s="57"/>
    </row>
    <row r="55" spans="7:9" x14ac:dyDescent="0.25">
      <c r="G55" s="57"/>
      <c r="H55" s="57"/>
      <c r="I55" s="57"/>
    </row>
    <row r="56" spans="7:9" x14ac:dyDescent="0.25">
      <c r="G56" s="57"/>
      <c r="H56" s="57"/>
      <c r="I56" s="57"/>
    </row>
    <row r="57" spans="7:9" x14ac:dyDescent="0.25">
      <c r="G57" s="58"/>
      <c r="H57" s="57"/>
      <c r="I57" s="57"/>
    </row>
    <row r="58" spans="7:9" x14ac:dyDescent="0.25">
      <c r="G58" s="59"/>
      <c r="H58" s="57"/>
      <c r="I58" s="57"/>
    </row>
    <row r="59" spans="7:9" x14ac:dyDescent="0.25">
      <c r="G59" s="58"/>
      <c r="H59" s="57"/>
      <c r="I59" s="57"/>
    </row>
    <row r="60" spans="7:9" x14ac:dyDescent="0.25">
      <c r="G60" s="59"/>
      <c r="H60" s="57"/>
      <c r="I60" s="57"/>
    </row>
    <row r="61" spans="7:9" x14ac:dyDescent="0.25">
      <c r="G61" s="44"/>
      <c r="H61" s="44"/>
      <c r="I61" s="57"/>
    </row>
    <row r="62" spans="7:9" x14ac:dyDescent="0.25">
      <c r="G62" s="56"/>
      <c r="H62" s="56"/>
      <c r="I62" s="57"/>
    </row>
  </sheetData>
  <mergeCells count="9">
    <mergeCell ref="A22:F22"/>
    <mergeCell ref="A1:F2"/>
    <mergeCell ref="A3:F3"/>
    <mergeCell ref="A4:A6"/>
    <mergeCell ref="B4:B6"/>
    <mergeCell ref="C4:C6"/>
    <mergeCell ref="D4:D6"/>
    <mergeCell ref="E4:E6"/>
    <mergeCell ref="F4:F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Q27"/>
  <sheetViews>
    <sheetView showGridLines="0" workbookViewId="0">
      <selection activeCell="F10" sqref="F10"/>
    </sheetView>
  </sheetViews>
  <sheetFormatPr defaultRowHeight="15" x14ac:dyDescent="0.25"/>
  <cols>
    <col min="1" max="1" width="16.28515625" customWidth="1"/>
    <col min="2" max="2" width="12.140625" customWidth="1"/>
    <col min="3" max="3" width="12.28515625" customWidth="1"/>
    <col min="4" max="5" width="11.7109375" customWidth="1"/>
    <col min="6" max="6" width="11.42578125" customWidth="1"/>
    <col min="7" max="7" width="12.85546875" customWidth="1"/>
  </cols>
  <sheetData>
    <row r="1" spans="1:7" x14ac:dyDescent="0.25">
      <c r="A1" s="241" t="s">
        <v>38</v>
      </c>
      <c r="B1" s="241"/>
      <c r="C1" s="241"/>
      <c r="D1" s="241"/>
      <c r="E1" s="241"/>
      <c r="F1" s="241"/>
      <c r="G1" s="241"/>
    </row>
    <row r="2" spans="1:7" ht="9" customHeight="1" x14ac:dyDescent="0.25">
      <c r="A2" s="241"/>
      <c r="B2" s="241"/>
      <c r="C2" s="241"/>
      <c r="D2" s="241"/>
      <c r="E2" s="241"/>
      <c r="F2" s="241"/>
      <c r="G2" s="241"/>
    </row>
    <row r="3" spans="1:7" x14ac:dyDescent="0.25">
      <c r="A3" s="60"/>
      <c r="B3" s="61"/>
      <c r="C3" s="61"/>
      <c r="D3" s="61"/>
      <c r="E3" s="61"/>
      <c r="F3" s="61"/>
      <c r="G3" s="62" t="s">
        <v>39</v>
      </c>
    </row>
    <row r="4" spans="1:7" x14ac:dyDescent="0.25">
      <c r="A4" s="256" t="s">
        <v>1</v>
      </c>
      <c r="B4" s="258" t="s">
        <v>40</v>
      </c>
      <c r="C4" s="259"/>
      <c r="D4" s="260"/>
      <c r="E4" s="261" t="s">
        <v>41</v>
      </c>
      <c r="F4" s="261" t="s">
        <v>42</v>
      </c>
      <c r="G4" s="256" t="s">
        <v>43</v>
      </c>
    </row>
    <row r="5" spans="1:7" x14ac:dyDescent="0.25">
      <c r="A5" s="257"/>
      <c r="B5" s="8" t="s">
        <v>44</v>
      </c>
      <c r="C5" s="8" t="s">
        <v>45</v>
      </c>
      <c r="D5" s="63" t="s">
        <v>43</v>
      </c>
      <c r="E5" s="261"/>
      <c r="F5" s="261"/>
      <c r="G5" s="257"/>
    </row>
    <row r="6" spans="1:7" x14ac:dyDescent="0.25">
      <c r="A6" s="8">
        <v>1</v>
      </c>
      <c r="B6" s="8">
        <v>2</v>
      </c>
      <c r="C6" s="8">
        <v>3</v>
      </c>
      <c r="D6" s="40" t="s">
        <v>46</v>
      </c>
      <c r="E6" s="8">
        <v>5</v>
      </c>
      <c r="F6" s="8">
        <v>6</v>
      </c>
      <c r="G6" s="8" t="s">
        <v>47</v>
      </c>
    </row>
    <row r="7" spans="1:7" x14ac:dyDescent="0.25">
      <c r="A7" s="16" t="s">
        <v>7</v>
      </c>
      <c r="B7" s="64">
        <v>51.66</v>
      </c>
      <c r="C7" s="65">
        <v>488.29</v>
      </c>
      <c r="D7" s="66">
        <f t="shared" ref="D7:D16" si="0">SUM(B7:C7)</f>
        <v>539.95000000000005</v>
      </c>
      <c r="E7" s="66">
        <v>503.84300000000002</v>
      </c>
      <c r="F7" s="17">
        <v>36.106999999999999</v>
      </c>
      <c r="G7" s="66">
        <f>SUM(E7:F7)</f>
        <v>539.95000000000005</v>
      </c>
    </row>
    <row r="8" spans="1:7" x14ac:dyDescent="0.25">
      <c r="A8" s="16" t="s">
        <v>8</v>
      </c>
      <c r="B8" s="64">
        <v>51.582000000000001</v>
      </c>
      <c r="C8" s="65">
        <v>504.82</v>
      </c>
      <c r="D8" s="66">
        <f t="shared" si="0"/>
        <v>556.40200000000004</v>
      </c>
      <c r="E8" s="66">
        <v>521.67700000000002</v>
      </c>
      <c r="F8" s="17">
        <v>34.725000000000001</v>
      </c>
      <c r="G8" s="66">
        <f t="shared" ref="G8:G16" si="1">SUM(E8:F8)</f>
        <v>556.40200000000004</v>
      </c>
    </row>
    <row r="9" spans="1:7" x14ac:dyDescent="0.25">
      <c r="A9" s="16" t="s">
        <v>9</v>
      </c>
      <c r="B9" s="64">
        <v>56.817999999999998</v>
      </c>
      <c r="C9" s="65">
        <v>508.947</v>
      </c>
      <c r="D9" s="66">
        <f t="shared" si="0"/>
        <v>565.76499999999999</v>
      </c>
      <c r="E9" s="66">
        <v>528.08000000000004</v>
      </c>
      <c r="F9" s="17">
        <v>37.69</v>
      </c>
      <c r="G9" s="66">
        <f t="shared" si="1"/>
        <v>565.77</v>
      </c>
    </row>
    <row r="10" spans="1:7" x14ac:dyDescent="0.25">
      <c r="A10" s="16" t="s">
        <v>10</v>
      </c>
      <c r="B10" s="64">
        <v>57.445999999999998</v>
      </c>
      <c r="C10" s="65">
        <v>551.73299999999995</v>
      </c>
      <c r="D10" s="66">
        <f t="shared" si="0"/>
        <v>609.17899999999997</v>
      </c>
      <c r="E10" s="66">
        <v>567.03</v>
      </c>
      <c r="F10" s="17">
        <v>42.15</v>
      </c>
      <c r="G10" s="66">
        <f t="shared" si="1"/>
        <v>609.17999999999995</v>
      </c>
    </row>
    <row r="11" spans="1:7" x14ac:dyDescent="0.25">
      <c r="A11" s="16" t="s">
        <v>11</v>
      </c>
      <c r="B11" s="64">
        <v>60.887</v>
      </c>
      <c r="C11" s="65">
        <v>578.34299999999996</v>
      </c>
      <c r="D11" s="66">
        <f t="shared" si="0"/>
        <v>639.23</v>
      </c>
      <c r="E11" s="66">
        <v>606.67700000000002</v>
      </c>
      <c r="F11" s="17">
        <v>32.552999999999997</v>
      </c>
      <c r="G11" s="66">
        <f t="shared" si="1"/>
        <v>639.23</v>
      </c>
    </row>
    <row r="12" spans="1:7" x14ac:dyDescent="0.25">
      <c r="A12" s="16" t="s">
        <v>12</v>
      </c>
      <c r="B12" s="64">
        <v>61.661000000000001</v>
      </c>
      <c r="C12" s="65">
        <v>596.20699999999999</v>
      </c>
      <c r="D12" s="66">
        <f t="shared" si="0"/>
        <v>657.86799999999994</v>
      </c>
      <c r="E12" s="66">
        <v>625.19600000000003</v>
      </c>
      <c r="F12" s="17">
        <v>32.671999999999997</v>
      </c>
      <c r="G12" s="66">
        <f t="shared" si="1"/>
        <v>657.86800000000005</v>
      </c>
    </row>
    <row r="13" spans="1:7" x14ac:dyDescent="0.25">
      <c r="A13" s="16" t="s">
        <v>13</v>
      </c>
      <c r="B13" s="64">
        <v>40.148000000000003</v>
      </c>
      <c r="C13" s="67">
        <v>635.25199999999995</v>
      </c>
      <c r="D13" s="66">
        <f t="shared" si="0"/>
        <v>675.4</v>
      </c>
      <c r="E13" s="66">
        <v>641.774</v>
      </c>
      <c r="F13" s="17">
        <v>33.625999999999998</v>
      </c>
      <c r="G13" s="66">
        <f t="shared" si="1"/>
        <v>675.4</v>
      </c>
    </row>
    <row r="14" spans="1:7" x14ac:dyDescent="0.25">
      <c r="A14" s="16" t="s">
        <v>14</v>
      </c>
      <c r="B14" s="68">
        <v>41.131999999999998</v>
      </c>
      <c r="C14" s="68">
        <v>687.58600000000001</v>
      </c>
      <c r="D14" s="66">
        <f t="shared" si="0"/>
        <v>728.71799999999996</v>
      </c>
      <c r="E14" s="66">
        <v>695.74199999999996</v>
      </c>
      <c r="F14" s="69">
        <v>32.975999999999999</v>
      </c>
      <c r="G14" s="66">
        <f t="shared" si="1"/>
        <v>728.71799999999996</v>
      </c>
    </row>
    <row r="15" spans="1:7" x14ac:dyDescent="0.25">
      <c r="A15" s="16" t="s">
        <v>15</v>
      </c>
      <c r="B15" s="68">
        <v>52.936</v>
      </c>
      <c r="C15" s="68">
        <v>677.93799999999999</v>
      </c>
      <c r="D15" s="66">
        <f t="shared" si="0"/>
        <v>730.87400000000002</v>
      </c>
      <c r="E15" s="66">
        <v>698.22400000000005</v>
      </c>
      <c r="F15" s="69">
        <v>32.65</v>
      </c>
      <c r="G15" s="66">
        <f t="shared" si="1"/>
        <v>730.87400000000002</v>
      </c>
    </row>
    <row r="16" spans="1:7" x14ac:dyDescent="0.25">
      <c r="A16" s="21" t="s">
        <v>34</v>
      </c>
      <c r="B16" s="68">
        <v>44.786999999999999</v>
      </c>
      <c r="C16" s="68">
        <v>671.2969999999998</v>
      </c>
      <c r="D16" s="66">
        <f t="shared" si="0"/>
        <v>716.08399999999983</v>
      </c>
      <c r="E16" s="66">
        <v>685.95100000000002</v>
      </c>
      <c r="F16" s="69">
        <v>30.132999999999999</v>
      </c>
      <c r="G16" s="66">
        <f t="shared" si="1"/>
        <v>716.08400000000006</v>
      </c>
    </row>
    <row r="17" spans="1:17" ht="38.25" x14ac:dyDescent="0.25">
      <c r="A17" s="25" t="s">
        <v>17</v>
      </c>
      <c r="B17" s="26">
        <f>((B16-B15)/B15)*100</f>
        <v>-15.394060752606922</v>
      </c>
      <c r="C17" s="26">
        <f t="shared" ref="C17:G17" si="2">((C16-C15)/C15)*100</f>
        <v>-0.97958810392693585</v>
      </c>
      <c r="D17" s="26">
        <f t="shared" si="2"/>
        <v>-2.023604615843523</v>
      </c>
      <c r="E17" s="26">
        <f t="shared" si="2"/>
        <v>-1.7577453653841784</v>
      </c>
      <c r="F17" s="26">
        <f t="shared" si="2"/>
        <v>-7.7090352220520657</v>
      </c>
      <c r="G17" s="26">
        <f t="shared" si="2"/>
        <v>-2.0236046158434919</v>
      </c>
    </row>
    <row r="18" spans="1:17" ht="25.5" x14ac:dyDescent="0.25">
      <c r="A18" s="27" t="s">
        <v>18</v>
      </c>
      <c r="B18" s="70">
        <f>((B16/B7)^(1/9)-1)*100</f>
        <v>-1.5737721569091145</v>
      </c>
      <c r="C18" s="70">
        <f t="shared" ref="C18:G18" si="3">((C16/C7)^(1/9)-1)*100</f>
        <v>3.5999755482609253</v>
      </c>
      <c r="D18" s="70">
        <f t="shared" si="3"/>
        <v>3.1866184913667439</v>
      </c>
      <c r="E18" s="70">
        <f t="shared" si="3"/>
        <v>3.4876801455122619</v>
      </c>
      <c r="F18" s="70">
        <f t="shared" si="3"/>
        <v>-1.9895621151029164</v>
      </c>
      <c r="G18" s="70">
        <f t="shared" si="3"/>
        <v>3.1866184913667439</v>
      </c>
    </row>
    <row r="19" spans="1:17" x14ac:dyDescent="0.25">
      <c r="A19" s="32" t="s">
        <v>48</v>
      </c>
      <c r="B19" s="71"/>
      <c r="C19" s="72"/>
      <c r="D19" s="73"/>
      <c r="E19" s="73"/>
      <c r="F19" s="73"/>
      <c r="G19" s="73"/>
    </row>
    <row r="20" spans="1:17" x14ac:dyDescent="0.25">
      <c r="A20" s="50" t="s">
        <v>49</v>
      </c>
      <c r="B20" s="71"/>
      <c r="C20" s="32"/>
      <c r="D20" s="74"/>
      <c r="E20" s="74"/>
      <c r="F20" s="74"/>
      <c r="G20" s="74"/>
    </row>
    <row r="23" spans="1:17" x14ac:dyDescent="0.25">
      <c r="B23" s="9"/>
      <c r="C23" s="9"/>
      <c r="D23" s="9"/>
      <c r="E23" s="9"/>
      <c r="F23" s="9"/>
      <c r="G23" s="9"/>
    </row>
    <row r="25" spans="1:17" x14ac:dyDescent="0.25"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</row>
    <row r="26" spans="1:17" x14ac:dyDescent="0.25"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x14ac:dyDescent="0.25"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</row>
  </sheetData>
  <mergeCells count="6">
    <mergeCell ref="A1:G2"/>
    <mergeCell ref="A4:A5"/>
    <mergeCell ref="B4:D4"/>
    <mergeCell ref="E4:E5"/>
    <mergeCell ref="F4:F5"/>
    <mergeCell ref="G4:G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U47"/>
  <sheetViews>
    <sheetView showGridLines="0" topLeftCell="A19" workbookViewId="0">
      <selection activeCell="K13" sqref="K13"/>
    </sheetView>
  </sheetViews>
  <sheetFormatPr defaultColWidth="9.140625" defaultRowHeight="12.75" x14ac:dyDescent="0.2"/>
  <cols>
    <col min="1" max="1" width="12.85546875" style="94" customWidth="1"/>
    <col min="2" max="7" width="9.140625" style="76"/>
    <col min="8" max="8" width="10.140625" style="76" customWidth="1"/>
    <col min="9" max="12" width="9.140625" style="76"/>
    <col min="13" max="13" width="8.7109375" style="76" customWidth="1"/>
    <col min="14" max="19" width="9.140625" style="76"/>
    <col min="20" max="20" width="10.5703125" style="76" customWidth="1"/>
    <col min="21" max="16384" width="9.140625" style="76"/>
  </cols>
  <sheetData>
    <row r="1" spans="1:20" ht="20.25" customHeight="1" x14ac:dyDescent="0.2">
      <c r="A1" s="264" t="s">
        <v>50</v>
      </c>
      <c r="B1" s="264"/>
      <c r="C1" s="264"/>
      <c r="D1" s="264"/>
      <c r="E1" s="264"/>
      <c r="F1" s="264"/>
      <c r="G1" s="264"/>
      <c r="H1" s="264"/>
    </row>
    <row r="2" spans="1:20" ht="12" customHeight="1" x14ac:dyDescent="0.2">
      <c r="A2" s="264"/>
      <c r="B2" s="264"/>
      <c r="C2" s="264"/>
      <c r="D2" s="264"/>
      <c r="E2" s="264"/>
      <c r="F2" s="264"/>
      <c r="G2" s="264"/>
      <c r="H2" s="264"/>
    </row>
    <row r="3" spans="1:20" x14ac:dyDescent="0.2">
      <c r="A3" s="77"/>
      <c r="B3" s="78"/>
      <c r="C3" s="78"/>
      <c r="D3" s="78"/>
      <c r="E3" s="272" t="s">
        <v>51</v>
      </c>
      <c r="F3" s="272"/>
      <c r="G3" s="272"/>
      <c r="H3" s="272"/>
    </row>
    <row r="4" spans="1:20" s="79" customFormat="1" ht="15" customHeight="1" x14ac:dyDescent="0.2">
      <c r="A4" s="273" t="s">
        <v>52</v>
      </c>
      <c r="B4" s="274" t="s">
        <v>41</v>
      </c>
      <c r="C4" s="269"/>
      <c r="D4" s="268" t="s">
        <v>53</v>
      </c>
      <c r="E4" s="269"/>
      <c r="F4" s="268" t="s">
        <v>54</v>
      </c>
      <c r="G4" s="269"/>
      <c r="H4" s="270" t="s">
        <v>55</v>
      </c>
    </row>
    <row r="5" spans="1:20" s="81" customFormat="1" ht="15" customHeight="1" x14ac:dyDescent="0.25">
      <c r="A5" s="273"/>
      <c r="B5" s="80" t="s">
        <v>15</v>
      </c>
      <c r="C5" s="80" t="s">
        <v>56</v>
      </c>
      <c r="D5" s="80" t="s">
        <v>15</v>
      </c>
      <c r="E5" s="80" t="s">
        <v>56</v>
      </c>
      <c r="F5" s="80" t="s">
        <v>15</v>
      </c>
      <c r="G5" s="80" t="s">
        <v>56</v>
      </c>
      <c r="H5" s="271"/>
    </row>
    <row r="6" spans="1:20" ht="15" customHeight="1" x14ac:dyDescent="0.2">
      <c r="A6" s="82" t="s">
        <v>57</v>
      </c>
      <c r="B6" s="83">
        <v>1.7999999999999999E-2</v>
      </c>
      <c r="C6" s="84">
        <v>0</v>
      </c>
      <c r="D6" s="85">
        <v>0</v>
      </c>
      <c r="E6" s="85">
        <v>0</v>
      </c>
      <c r="F6" s="84">
        <v>1.7999999999999999E-2</v>
      </c>
      <c r="G6" s="84">
        <v>0</v>
      </c>
      <c r="H6" s="84">
        <f>((G6-F6)/F6)*100</f>
        <v>-100</v>
      </c>
    </row>
    <row r="7" spans="1:20" ht="15" customHeight="1" x14ac:dyDescent="0.2">
      <c r="A7" s="86" t="s">
        <v>58</v>
      </c>
      <c r="B7" s="83">
        <v>0.13200000000000001</v>
      </c>
      <c r="C7" s="85">
        <v>8.0000000000000002E-3</v>
      </c>
      <c r="D7" s="85">
        <v>0</v>
      </c>
      <c r="E7" s="85">
        <v>0</v>
      </c>
      <c r="F7" s="87">
        <v>0.13200000000000001</v>
      </c>
      <c r="G7" s="85">
        <v>8.0000000000000002E-3</v>
      </c>
      <c r="H7" s="87">
        <f t="shared" ref="H7:H18" si="0">((G7-F7)/F7)*100</f>
        <v>-93.939393939393938</v>
      </c>
    </row>
    <row r="8" spans="1:20" ht="15" customHeight="1" x14ac:dyDescent="0.2">
      <c r="A8" s="86" t="s">
        <v>59</v>
      </c>
      <c r="B8" s="83">
        <v>0.25</v>
      </c>
      <c r="C8" s="87">
        <v>0.42099999999999999</v>
      </c>
      <c r="D8" s="85">
        <v>0</v>
      </c>
      <c r="E8" s="85">
        <v>0</v>
      </c>
      <c r="F8" s="87">
        <v>0.25</v>
      </c>
      <c r="G8" s="87">
        <v>0.42099999999999999</v>
      </c>
      <c r="H8" s="87">
        <f t="shared" si="0"/>
        <v>68.399999999999991</v>
      </c>
    </row>
    <row r="9" spans="1:20" ht="15" customHeight="1" x14ac:dyDescent="0.2">
      <c r="A9" s="86" t="s">
        <v>60</v>
      </c>
      <c r="B9" s="83">
        <v>3.1E-2</v>
      </c>
      <c r="C9" s="87">
        <v>1.411</v>
      </c>
      <c r="D9" s="85">
        <v>0.105</v>
      </c>
      <c r="E9" s="85">
        <v>0</v>
      </c>
      <c r="F9" s="87">
        <v>0.13600000000000001</v>
      </c>
      <c r="G9" s="87">
        <v>1.411</v>
      </c>
      <c r="H9" s="87">
        <f t="shared" si="0"/>
        <v>937.49999999999977</v>
      </c>
    </row>
    <row r="10" spans="1:20" ht="15" customHeight="1" x14ac:dyDescent="0.2">
      <c r="A10" s="86" t="s">
        <v>61</v>
      </c>
      <c r="B10" s="83">
        <v>1.8620000000000001</v>
      </c>
      <c r="C10" s="87">
        <v>1.39</v>
      </c>
      <c r="D10" s="87">
        <v>0.441</v>
      </c>
      <c r="E10" s="87">
        <v>0.64900000000000002</v>
      </c>
      <c r="F10" s="87">
        <v>2.3029999999999999</v>
      </c>
      <c r="G10" s="87">
        <v>2.0390000000000001</v>
      </c>
      <c r="H10" s="87">
        <f t="shared" si="0"/>
        <v>-11.463308727746409</v>
      </c>
    </row>
    <row r="11" spans="1:20" ht="15" customHeight="1" x14ac:dyDescent="0.2">
      <c r="A11" s="86" t="s">
        <v>62</v>
      </c>
      <c r="B11" s="83">
        <v>6.4729999999999999</v>
      </c>
      <c r="C11" s="87">
        <v>14.186</v>
      </c>
      <c r="D11" s="87">
        <v>0.88800000000000001</v>
      </c>
      <c r="E11" s="87">
        <v>0.38900000000000001</v>
      </c>
      <c r="F11" s="87">
        <v>7.3609999999999998</v>
      </c>
      <c r="G11" s="87">
        <v>14.574999999999999</v>
      </c>
      <c r="H11" s="87">
        <f t="shared" si="0"/>
        <v>98.002988724358104</v>
      </c>
    </row>
    <row r="12" spans="1:20" ht="15" customHeight="1" x14ac:dyDescent="0.2">
      <c r="A12" s="86" t="s">
        <v>63</v>
      </c>
      <c r="B12" s="83">
        <v>28.318000000000001</v>
      </c>
      <c r="C12" s="87">
        <v>14.773999999999999</v>
      </c>
      <c r="D12" s="87">
        <v>4.7759999999999998</v>
      </c>
      <c r="E12" s="87">
        <v>4.8140000000000001</v>
      </c>
      <c r="F12" s="87">
        <v>33.094000000000001</v>
      </c>
      <c r="G12" s="87">
        <v>19.588000000000001</v>
      </c>
      <c r="H12" s="87">
        <f t="shared" si="0"/>
        <v>-40.81102314618964</v>
      </c>
    </row>
    <row r="13" spans="1:20" ht="15" customHeight="1" x14ac:dyDescent="0.2">
      <c r="A13" s="86" t="s">
        <v>64</v>
      </c>
      <c r="B13" s="85">
        <v>9.6349999999999998</v>
      </c>
      <c r="C13" s="85">
        <v>6.702</v>
      </c>
      <c r="D13" s="85">
        <v>0</v>
      </c>
      <c r="E13" s="87">
        <v>0</v>
      </c>
      <c r="F13" s="85">
        <v>9.6349999999999998</v>
      </c>
      <c r="G13" s="87">
        <v>6.702</v>
      </c>
      <c r="H13" s="87">
        <f t="shared" si="0"/>
        <v>-30.441100155682406</v>
      </c>
    </row>
    <row r="14" spans="1:20" ht="15" customHeight="1" x14ac:dyDescent="0.2">
      <c r="A14" s="86" t="s">
        <v>65</v>
      </c>
      <c r="B14" s="83">
        <v>7.0000000000000001E-3</v>
      </c>
      <c r="C14" s="85">
        <v>4.1000000000000002E-2</v>
      </c>
      <c r="D14" s="87">
        <v>0</v>
      </c>
      <c r="E14" s="87">
        <v>0</v>
      </c>
      <c r="F14" s="87">
        <v>7.0000000000000001E-3</v>
      </c>
      <c r="G14" s="87">
        <v>4.1000000000000002E-2</v>
      </c>
      <c r="H14" s="88">
        <f t="shared" si="0"/>
        <v>485.71428571428578</v>
      </c>
    </row>
    <row r="15" spans="1:20" ht="15" customHeight="1" x14ac:dyDescent="0.2">
      <c r="A15" s="89" t="s">
        <v>66</v>
      </c>
      <c r="B15" s="90">
        <f>SUM(B6:B14)</f>
        <v>46.725999999999999</v>
      </c>
      <c r="C15" s="90">
        <f t="shared" ref="C15:G15" si="1">SUM(C6:C14)</f>
        <v>38.932999999999993</v>
      </c>
      <c r="D15" s="90">
        <f t="shared" si="1"/>
        <v>6.21</v>
      </c>
      <c r="E15" s="90">
        <f t="shared" si="1"/>
        <v>5.8520000000000003</v>
      </c>
      <c r="F15" s="90">
        <f t="shared" si="1"/>
        <v>52.935999999999993</v>
      </c>
      <c r="G15" s="90">
        <f t="shared" si="1"/>
        <v>44.784999999999997</v>
      </c>
      <c r="H15" s="91">
        <f t="shared" si="0"/>
        <v>-15.397838899803531</v>
      </c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</row>
    <row r="16" spans="1:20" ht="15" customHeight="1" x14ac:dyDescent="0.2">
      <c r="A16" s="89" t="s">
        <v>67</v>
      </c>
      <c r="B16" s="90">
        <v>29.241</v>
      </c>
      <c r="C16" s="90">
        <v>26.422999999999998</v>
      </c>
      <c r="D16" s="90">
        <v>6.21</v>
      </c>
      <c r="E16" s="90">
        <v>5.8529999999999998</v>
      </c>
      <c r="F16" s="90">
        <v>35.451000000000001</v>
      </c>
      <c r="G16" s="90">
        <v>32.276000000000003</v>
      </c>
      <c r="H16" s="91">
        <f t="shared" si="0"/>
        <v>-8.9560238075089469</v>
      </c>
    </row>
    <row r="17" spans="1:21" s="79" customFormat="1" ht="15" customHeight="1" x14ac:dyDescent="0.2">
      <c r="A17" s="89" t="s">
        <v>68</v>
      </c>
      <c r="B17" s="90">
        <v>17.484999999999999</v>
      </c>
      <c r="C17" s="90">
        <v>12.510999999999999</v>
      </c>
      <c r="D17" s="85">
        <v>0</v>
      </c>
      <c r="E17" s="85">
        <v>0</v>
      </c>
      <c r="F17" s="90">
        <v>17.484999999999999</v>
      </c>
      <c r="G17" s="90">
        <v>12.510999999999999</v>
      </c>
      <c r="H17" s="91">
        <f t="shared" si="0"/>
        <v>-28.447240491850163</v>
      </c>
    </row>
    <row r="18" spans="1:21" ht="18" customHeight="1" x14ac:dyDescent="0.2">
      <c r="A18" s="89" t="s">
        <v>66</v>
      </c>
      <c r="B18" s="90">
        <f t="shared" ref="B18:G18" si="2">SUM(B16:B17)</f>
        <v>46.725999999999999</v>
      </c>
      <c r="C18" s="90">
        <f t="shared" si="2"/>
        <v>38.933999999999997</v>
      </c>
      <c r="D18" s="90">
        <f t="shared" si="2"/>
        <v>6.21</v>
      </c>
      <c r="E18" s="90">
        <f t="shared" si="2"/>
        <v>5.8529999999999998</v>
      </c>
      <c r="F18" s="90">
        <f t="shared" si="2"/>
        <v>52.936</v>
      </c>
      <c r="G18" s="90">
        <f t="shared" si="2"/>
        <v>44.787000000000006</v>
      </c>
      <c r="H18" s="91">
        <f t="shared" si="0"/>
        <v>-15.394060752606912</v>
      </c>
    </row>
    <row r="19" spans="1:21" x14ac:dyDescent="0.2">
      <c r="A19" s="263" t="s">
        <v>69</v>
      </c>
      <c r="B19" s="263"/>
      <c r="C19" s="263"/>
      <c r="D19" s="263"/>
      <c r="E19" s="263"/>
      <c r="F19" s="93"/>
    </row>
    <row r="20" spans="1:21" x14ac:dyDescent="0.2">
      <c r="I20" s="95"/>
      <c r="J20" s="96"/>
      <c r="K20" s="96"/>
      <c r="L20" s="96"/>
      <c r="M20" s="92"/>
      <c r="N20" s="92"/>
      <c r="O20" s="92"/>
      <c r="P20" s="92"/>
    </row>
    <row r="21" spans="1:21" x14ac:dyDescent="0.2">
      <c r="I21" s="95"/>
      <c r="J21" s="96"/>
      <c r="K21" s="96"/>
      <c r="L21" s="96"/>
      <c r="M21" s="92"/>
      <c r="N21" s="92"/>
      <c r="O21" s="92"/>
      <c r="P21" s="92"/>
    </row>
    <row r="22" spans="1:21" x14ac:dyDescent="0.2">
      <c r="J22" s="92"/>
      <c r="K22" s="92"/>
      <c r="L22" s="92"/>
      <c r="M22" s="92"/>
      <c r="N22" s="92"/>
      <c r="O22" s="92"/>
      <c r="P22" s="92"/>
    </row>
    <row r="23" spans="1:21" ht="15" customHeight="1" x14ac:dyDescent="0.2">
      <c r="A23" s="264" t="s">
        <v>70</v>
      </c>
      <c r="B23" s="264"/>
      <c r="C23" s="264"/>
      <c r="D23" s="264"/>
      <c r="E23" s="264"/>
      <c r="F23" s="264"/>
      <c r="G23" s="264"/>
      <c r="H23" s="264"/>
      <c r="J23" s="92"/>
      <c r="K23" s="92"/>
      <c r="L23" s="92"/>
      <c r="M23" s="92"/>
      <c r="N23" s="92"/>
      <c r="O23" s="92"/>
      <c r="P23" s="92"/>
      <c r="U23" s="97"/>
    </row>
    <row r="24" spans="1:21" ht="24" customHeight="1" x14ac:dyDescent="0.2">
      <c r="A24" s="264"/>
      <c r="B24" s="264"/>
      <c r="C24" s="264"/>
      <c r="D24" s="264"/>
      <c r="E24" s="264"/>
      <c r="F24" s="264"/>
      <c r="G24" s="264"/>
      <c r="H24" s="264"/>
      <c r="U24" s="97"/>
    </row>
    <row r="25" spans="1:21" ht="13.5" customHeight="1" x14ac:dyDescent="0.2">
      <c r="A25" s="265" t="s">
        <v>71</v>
      </c>
      <c r="B25" s="265"/>
      <c r="C25" s="265"/>
      <c r="D25" s="265"/>
      <c r="E25" s="265"/>
      <c r="F25" s="265"/>
      <c r="G25" s="265"/>
      <c r="H25" s="265"/>
      <c r="U25" s="97"/>
    </row>
    <row r="26" spans="1:21" ht="12.75" customHeight="1" x14ac:dyDescent="0.2">
      <c r="A26" s="266" t="s">
        <v>72</v>
      </c>
      <c r="B26" s="268" t="s">
        <v>41</v>
      </c>
      <c r="C26" s="269"/>
      <c r="D26" s="268" t="s">
        <v>53</v>
      </c>
      <c r="E26" s="269"/>
      <c r="F26" s="268" t="s">
        <v>54</v>
      </c>
      <c r="G26" s="269"/>
      <c r="H26" s="270" t="s">
        <v>55</v>
      </c>
    </row>
    <row r="27" spans="1:21" ht="18.75" customHeight="1" x14ac:dyDescent="0.2">
      <c r="A27" s="267"/>
      <c r="B27" s="98" t="s">
        <v>15</v>
      </c>
      <c r="C27" s="99" t="s">
        <v>56</v>
      </c>
      <c r="D27" s="98" t="s">
        <v>15</v>
      </c>
      <c r="E27" s="98" t="s">
        <v>56</v>
      </c>
      <c r="F27" s="98" t="s">
        <v>15</v>
      </c>
      <c r="G27" s="98" t="s">
        <v>56</v>
      </c>
      <c r="H27" s="271"/>
    </row>
    <row r="28" spans="1:21" ht="12.95" customHeight="1" x14ac:dyDescent="0.2">
      <c r="A28" s="100" t="s">
        <v>73</v>
      </c>
      <c r="B28" s="101">
        <v>2.1000000000000001E-2</v>
      </c>
      <c r="C28" s="101">
        <v>3.0000000000000001E-3</v>
      </c>
      <c r="D28" s="102">
        <v>0</v>
      </c>
      <c r="E28" s="85">
        <v>0</v>
      </c>
      <c r="F28" s="103">
        <v>2.1000000000000001E-2</v>
      </c>
      <c r="G28" s="103">
        <v>3.0000000000000001E-3</v>
      </c>
      <c r="H28" s="104">
        <f>(G28-F28)/F28</f>
        <v>-0.85714285714285721</v>
      </c>
    </row>
    <row r="29" spans="1:21" ht="12.95" customHeight="1" x14ac:dyDescent="0.2">
      <c r="A29" s="100" t="s">
        <v>74</v>
      </c>
      <c r="B29" s="105">
        <v>0.28799999999999998</v>
      </c>
      <c r="C29" s="105">
        <v>2.7E-2</v>
      </c>
      <c r="D29" s="106">
        <v>0</v>
      </c>
      <c r="E29" s="85">
        <v>0</v>
      </c>
      <c r="F29" s="103">
        <v>0.28799999999999998</v>
      </c>
      <c r="G29" s="103">
        <v>2.7E-2</v>
      </c>
      <c r="H29" s="107">
        <f t="shared" ref="H29:H45" si="3">(G29-F29)/F29</f>
        <v>-0.90624999999999989</v>
      </c>
    </row>
    <row r="30" spans="1:21" ht="12.95" customHeight="1" x14ac:dyDescent="0.2">
      <c r="A30" s="100" t="s">
        <v>75</v>
      </c>
      <c r="B30" s="105">
        <v>3.2309999999999999</v>
      </c>
      <c r="C30" s="105">
        <v>2.7810000000000001</v>
      </c>
      <c r="D30" s="106">
        <v>0</v>
      </c>
      <c r="E30" s="85">
        <v>0</v>
      </c>
      <c r="F30" s="103">
        <v>3.2309999999999999</v>
      </c>
      <c r="G30" s="103">
        <v>2.7810000000000001</v>
      </c>
      <c r="H30" s="107">
        <f t="shared" si="3"/>
        <v>-0.13927576601671302</v>
      </c>
    </row>
    <row r="31" spans="1:21" ht="12.95" customHeight="1" x14ac:dyDescent="0.2">
      <c r="A31" s="100" t="s">
        <v>76</v>
      </c>
      <c r="B31" s="105">
        <v>14.472</v>
      </c>
      <c r="C31" s="105">
        <v>14.221</v>
      </c>
      <c r="D31" s="106">
        <v>0</v>
      </c>
      <c r="E31" s="85">
        <v>0</v>
      </c>
      <c r="F31" s="103">
        <v>14.472</v>
      </c>
      <c r="G31" s="103">
        <v>14.221</v>
      </c>
      <c r="H31" s="107">
        <f t="shared" si="3"/>
        <v>-1.7343836373687083E-2</v>
      </c>
    </row>
    <row r="32" spans="1:21" ht="12.95" customHeight="1" x14ac:dyDescent="0.2">
      <c r="A32" s="100" t="s">
        <v>77</v>
      </c>
      <c r="B32" s="105">
        <v>14.632999999999999</v>
      </c>
      <c r="C32" s="105">
        <v>9.8170000000000002</v>
      </c>
      <c r="D32" s="106">
        <v>0</v>
      </c>
      <c r="E32" s="85">
        <v>0</v>
      </c>
      <c r="F32" s="103">
        <v>14.632999999999999</v>
      </c>
      <c r="G32" s="103">
        <v>9.8170000000000002</v>
      </c>
      <c r="H32" s="107">
        <f t="shared" si="3"/>
        <v>-0.32911911433062252</v>
      </c>
    </row>
    <row r="33" spans="1:8" ht="12.95" customHeight="1" x14ac:dyDescent="0.2">
      <c r="A33" s="100" t="s">
        <v>78</v>
      </c>
      <c r="B33" s="105">
        <v>4.55</v>
      </c>
      <c r="C33" s="105">
        <v>4.29</v>
      </c>
      <c r="D33" s="106">
        <v>5.5E-2</v>
      </c>
      <c r="E33" s="103">
        <v>4.5999999999999999E-2</v>
      </c>
      <c r="F33" s="103">
        <v>4.6050000000000004</v>
      </c>
      <c r="G33" s="103">
        <v>4.3360000000000003</v>
      </c>
      <c r="H33" s="107">
        <f t="shared" si="3"/>
        <v>-5.8414766558089054E-2</v>
      </c>
    </row>
    <row r="34" spans="1:8" ht="12.95" customHeight="1" x14ac:dyDescent="0.2">
      <c r="A34" s="100" t="s">
        <v>79</v>
      </c>
      <c r="B34" s="105">
        <v>40.722000000000001</v>
      </c>
      <c r="C34" s="105">
        <v>42.686</v>
      </c>
      <c r="D34" s="108">
        <v>0.16900000000000001</v>
      </c>
      <c r="E34" s="103">
        <v>0</v>
      </c>
      <c r="F34" s="103">
        <v>40.890999999999998</v>
      </c>
      <c r="G34" s="103">
        <v>42.686</v>
      </c>
      <c r="H34" s="107">
        <f t="shared" si="3"/>
        <v>4.3897190090729052E-2</v>
      </c>
    </row>
    <row r="35" spans="1:8" ht="12.95" customHeight="1" x14ac:dyDescent="0.2">
      <c r="A35" s="100" t="s">
        <v>80</v>
      </c>
      <c r="B35" s="105">
        <v>44.107999999999997</v>
      </c>
      <c r="C35" s="105">
        <v>47.487000000000002</v>
      </c>
      <c r="D35" s="108">
        <v>1.4379999999999999</v>
      </c>
      <c r="E35" s="103">
        <v>0.439</v>
      </c>
      <c r="F35" s="103">
        <v>45.545999999999999</v>
      </c>
      <c r="G35" s="103">
        <v>47.927</v>
      </c>
      <c r="H35" s="107">
        <f t="shared" si="3"/>
        <v>5.2276819040091342E-2</v>
      </c>
    </row>
    <row r="36" spans="1:8" ht="12.95" customHeight="1" x14ac:dyDescent="0.2">
      <c r="A36" s="100" t="s">
        <v>81</v>
      </c>
      <c r="B36" s="105">
        <v>37.869</v>
      </c>
      <c r="C36" s="105">
        <v>32.706000000000003</v>
      </c>
      <c r="D36" s="108">
        <v>0</v>
      </c>
      <c r="E36" s="103">
        <v>0</v>
      </c>
      <c r="F36" s="103">
        <v>37.869</v>
      </c>
      <c r="G36" s="103">
        <v>32.706000000000003</v>
      </c>
      <c r="H36" s="107">
        <f t="shared" si="3"/>
        <v>-0.13633842985027322</v>
      </c>
    </row>
    <row r="37" spans="1:8" ht="12.95" customHeight="1" x14ac:dyDescent="0.2">
      <c r="A37" s="100" t="s">
        <v>82</v>
      </c>
      <c r="B37" s="105">
        <v>68.447999999999993</v>
      </c>
      <c r="C37" s="105">
        <v>59.561999999999998</v>
      </c>
      <c r="D37" s="108">
        <v>9.6869999999999994</v>
      </c>
      <c r="E37" s="103">
        <v>10.324999999999999</v>
      </c>
      <c r="F37" s="103">
        <v>78.135000000000005</v>
      </c>
      <c r="G37" s="103">
        <v>69.887</v>
      </c>
      <c r="H37" s="107">
        <f t="shared" si="3"/>
        <v>-0.10556088820630964</v>
      </c>
    </row>
    <row r="38" spans="1:8" ht="12.95" customHeight="1" x14ac:dyDescent="0.2">
      <c r="A38" s="100" t="s">
        <v>83</v>
      </c>
      <c r="B38" s="105">
        <v>179.69300000000001</v>
      </c>
      <c r="C38" s="105">
        <v>178.85499999999999</v>
      </c>
      <c r="D38" s="108">
        <v>14.179</v>
      </c>
      <c r="E38" s="103">
        <v>13.324999999999999</v>
      </c>
      <c r="F38" s="103">
        <v>193.87200000000001</v>
      </c>
      <c r="G38" s="103">
        <v>192.03299999999999</v>
      </c>
      <c r="H38" s="107">
        <f t="shared" si="3"/>
        <v>-9.4856400099035797E-3</v>
      </c>
    </row>
    <row r="39" spans="1:8" ht="12.95" customHeight="1" x14ac:dyDescent="0.2">
      <c r="A39" s="100" t="s">
        <v>84</v>
      </c>
      <c r="B39" s="105">
        <v>70.715999999999994</v>
      </c>
      <c r="C39" s="105">
        <v>72.876999999999995</v>
      </c>
      <c r="D39" s="108">
        <v>0.91200000000000003</v>
      </c>
      <c r="E39" s="103">
        <v>13.178000000000001</v>
      </c>
      <c r="F39" s="103">
        <v>71.628</v>
      </c>
      <c r="G39" s="103">
        <v>73.168999999999997</v>
      </c>
      <c r="H39" s="107">
        <f t="shared" si="3"/>
        <v>2.151393309878814E-2</v>
      </c>
    </row>
    <row r="40" spans="1:8" ht="12.95" customHeight="1" x14ac:dyDescent="0.2">
      <c r="A40" s="100" t="s">
        <v>85</v>
      </c>
      <c r="B40" s="105">
        <v>86.864000000000004</v>
      </c>
      <c r="C40" s="105">
        <v>79.066000000000003</v>
      </c>
      <c r="D40" s="106">
        <v>0</v>
      </c>
      <c r="E40" s="85">
        <v>0.29199999999999998</v>
      </c>
      <c r="F40" s="103">
        <v>86.864000000000004</v>
      </c>
      <c r="G40" s="103">
        <v>79.066000000000003</v>
      </c>
      <c r="H40" s="107">
        <f t="shared" si="3"/>
        <v>-8.9772517959108511E-2</v>
      </c>
    </row>
    <row r="41" spans="1:8" ht="12.95" customHeight="1" x14ac:dyDescent="0.2">
      <c r="A41" s="100" t="s">
        <v>86</v>
      </c>
      <c r="B41" s="105">
        <v>58.795000000000002</v>
      </c>
      <c r="C41" s="105">
        <v>63.622999999999998</v>
      </c>
      <c r="D41" s="108">
        <v>0</v>
      </c>
      <c r="E41" s="85">
        <v>0</v>
      </c>
      <c r="F41" s="103">
        <v>58.795000000000002</v>
      </c>
      <c r="G41" s="103">
        <v>63.622999999999998</v>
      </c>
      <c r="H41" s="107">
        <f t="shared" si="3"/>
        <v>8.2115826175695142E-2</v>
      </c>
    </row>
    <row r="42" spans="1:8" ht="12.95" customHeight="1" x14ac:dyDescent="0.2">
      <c r="A42" s="100" t="s">
        <v>87</v>
      </c>
      <c r="B42" s="105">
        <v>17.597999999999999</v>
      </c>
      <c r="C42" s="105">
        <v>31.388999999999999</v>
      </c>
      <c r="D42" s="106">
        <v>0</v>
      </c>
      <c r="E42" s="85">
        <v>0</v>
      </c>
      <c r="F42" s="103">
        <v>17.597999999999999</v>
      </c>
      <c r="G42" s="103">
        <v>31.388999999999999</v>
      </c>
      <c r="H42" s="107">
        <f t="shared" si="3"/>
        <v>0.78366859870439831</v>
      </c>
    </row>
    <row r="43" spans="1:8" ht="12.95" customHeight="1" x14ac:dyDescent="0.2">
      <c r="A43" s="100" t="s">
        <v>88</v>
      </c>
      <c r="B43" s="105">
        <v>4.0330000000000004</v>
      </c>
      <c r="C43" s="105">
        <v>7.2210000000000001</v>
      </c>
      <c r="D43" s="106">
        <v>0</v>
      </c>
      <c r="E43" s="85">
        <v>0</v>
      </c>
      <c r="F43" s="103">
        <v>4.0330000000000004</v>
      </c>
      <c r="G43" s="103">
        <v>7.2210000000000001</v>
      </c>
      <c r="H43" s="107">
        <f t="shared" si="3"/>
        <v>0.79047855194644168</v>
      </c>
    </row>
    <row r="44" spans="1:8" ht="12.95" customHeight="1" x14ac:dyDescent="0.2">
      <c r="A44" s="100" t="s">
        <v>89</v>
      </c>
      <c r="B44" s="105">
        <v>5.282</v>
      </c>
      <c r="C44" s="105">
        <v>0.255</v>
      </c>
      <c r="D44" s="106">
        <v>0</v>
      </c>
      <c r="E44" s="85">
        <v>0</v>
      </c>
      <c r="F44" s="108">
        <v>5.282</v>
      </c>
      <c r="G44" s="103">
        <v>0.255</v>
      </c>
      <c r="H44" s="107">
        <f t="shared" si="3"/>
        <v>-0.95172283226050736</v>
      </c>
    </row>
    <row r="45" spans="1:8" ht="12.75" customHeight="1" x14ac:dyDescent="0.2">
      <c r="A45" s="109" t="s">
        <v>90</v>
      </c>
      <c r="B45" s="110">
        <v>0.17499999999999999</v>
      </c>
      <c r="C45" s="110">
        <v>0.152</v>
      </c>
      <c r="D45" s="111">
        <v>0</v>
      </c>
      <c r="E45" s="111">
        <v>0</v>
      </c>
      <c r="F45" s="112">
        <v>0.17499999999999999</v>
      </c>
      <c r="G45" s="103">
        <v>0.152</v>
      </c>
      <c r="H45" s="113">
        <f t="shared" si="3"/>
        <v>-0.13142857142857139</v>
      </c>
    </row>
    <row r="46" spans="1:8" ht="34.5" customHeight="1" x14ac:dyDescent="0.2">
      <c r="A46" s="114" t="s">
        <v>91</v>
      </c>
      <c r="B46" s="115">
        <v>651.49800000000005</v>
      </c>
      <c r="C46" s="115">
        <v>647.01700000000005</v>
      </c>
      <c r="D46" s="115">
        <v>26.44</v>
      </c>
      <c r="E46" s="115">
        <v>24.28</v>
      </c>
      <c r="F46" s="115">
        <v>677.93799999999999</v>
      </c>
      <c r="G46" s="116">
        <v>671.29700000000003</v>
      </c>
      <c r="H46" s="117">
        <f>(G46-F46)/F46</f>
        <v>-9.7958810392690231E-3</v>
      </c>
    </row>
    <row r="47" spans="1:8" ht="24" customHeight="1" x14ac:dyDescent="0.25">
      <c r="A47" s="262" t="s">
        <v>69</v>
      </c>
      <c r="B47" s="262"/>
      <c r="C47" s="262"/>
      <c r="D47" s="262"/>
      <c r="E47" s="262"/>
      <c r="F47" s="118"/>
      <c r="G47" s="118"/>
      <c r="H47" s="118"/>
    </row>
  </sheetData>
  <mergeCells count="16">
    <mergeCell ref="A1:H2"/>
    <mergeCell ref="E3:H3"/>
    <mergeCell ref="A4:A5"/>
    <mergeCell ref="B4:C4"/>
    <mergeCell ref="D4:E4"/>
    <mergeCell ref="F4:G4"/>
    <mergeCell ref="H4:H5"/>
    <mergeCell ref="A47:E47"/>
    <mergeCell ref="A19:E19"/>
    <mergeCell ref="A23:H24"/>
    <mergeCell ref="A25:H25"/>
    <mergeCell ref="A26:A27"/>
    <mergeCell ref="B26:C26"/>
    <mergeCell ref="D26:E26"/>
    <mergeCell ref="F26:G26"/>
    <mergeCell ref="H26:H27"/>
  </mergeCells>
  <pageMargins left="0.7" right="0.7" top="0.75" bottom="0.75" header="0.3" footer="0.3"/>
  <pageSetup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20"/>
  <sheetViews>
    <sheetView showGridLines="0" zoomScaleNormal="100" workbookViewId="0">
      <selection activeCell="K16" sqref="K16"/>
    </sheetView>
  </sheetViews>
  <sheetFormatPr defaultRowHeight="15" x14ac:dyDescent="0.25"/>
  <cols>
    <col min="1" max="1" width="14" customWidth="1"/>
    <col min="2" max="2" width="8.7109375" customWidth="1"/>
    <col min="3" max="3" width="10.140625" customWidth="1"/>
    <col min="4" max="8" width="8.7109375" customWidth="1"/>
  </cols>
  <sheetData>
    <row r="1" spans="1:10" ht="43.5" customHeight="1" x14ac:dyDescent="0.25">
      <c r="A1" s="275" t="s">
        <v>92</v>
      </c>
      <c r="B1" s="275"/>
      <c r="C1" s="275"/>
      <c r="D1" s="275"/>
      <c r="E1" s="275"/>
      <c r="F1" s="275"/>
      <c r="G1" s="275"/>
      <c r="H1" s="275"/>
    </row>
    <row r="2" spans="1:10" ht="15.75" x14ac:dyDescent="0.25">
      <c r="A2" s="119"/>
      <c r="B2" s="120"/>
      <c r="C2" s="120"/>
      <c r="D2" s="120"/>
      <c r="E2" s="120"/>
      <c r="F2" s="120"/>
      <c r="G2" s="121"/>
      <c r="H2" s="121" t="s">
        <v>93</v>
      </c>
    </row>
    <row r="3" spans="1:10" x14ac:dyDescent="0.25">
      <c r="A3" s="122" t="s">
        <v>1</v>
      </c>
      <c r="B3" s="276" t="s">
        <v>94</v>
      </c>
      <c r="C3" s="277"/>
      <c r="D3" s="278"/>
      <c r="E3" s="277" t="s">
        <v>95</v>
      </c>
      <c r="F3" s="277"/>
      <c r="G3" s="277"/>
      <c r="H3" s="278"/>
    </row>
    <row r="4" spans="1:10" ht="20.25" customHeight="1" x14ac:dyDescent="0.25">
      <c r="A4" s="123"/>
      <c r="B4" s="124" t="s">
        <v>96</v>
      </c>
      <c r="C4" s="124" t="s">
        <v>97</v>
      </c>
      <c r="D4" s="125" t="s">
        <v>98</v>
      </c>
      <c r="E4" s="124" t="s">
        <v>99</v>
      </c>
      <c r="F4" s="124" t="s">
        <v>100</v>
      </c>
      <c r="G4" s="124" t="s">
        <v>101</v>
      </c>
      <c r="H4" s="126" t="s">
        <v>102</v>
      </c>
    </row>
    <row r="5" spans="1:10" x14ac:dyDescent="0.25">
      <c r="A5" s="8">
        <v>1</v>
      </c>
      <c r="B5" s="7">
        <v>2</v>
      </c>
      <c r="C5" s="7">
        <v>3</v>
      </c>
      <c r="D5" s="127">
        <v>4</v>
      </c>
      <c r="E5" s="7">
        <v>5</v>
      </c>
      <c r="F5" s="7">
        <v>6</v>
      </c>
      <c r="G5" s="7">
        <v>7</v>
      </c>
      <c r="H5" s="127">
        <v>8</v>
      </c>
    </row>
    <row r="6" spans="1:10" x14ac:dyDescent="0.25">
      <c r="A6" s="128" t="s">
        <v>7</v>
      </c>
      <c r="B6" s="129">
        <v>9.5500000000000007</v>
      </c>
      <c r="C6" s="130">
        <v>27.19</v>
      </c>
      <c r="D6" s="130">
        <v>18.829999999999998</v>
      </c>
      <c r="E6" s="130">
        <v>7.86</v>
      </c>
      <c r="F6" s="130">
        <v>10.06</v>
      </c>
      <c r="G6" s="130">
        <v>82.88</v>
      </c>
      <c r="H6" s="130">
        <v>0.5</v>
      </c>
    </row>
    <row r="7" spans="1:10" x14ac:dyDescent="0.25">
      <c r="A7" s="128" t="s">
        <v>8</v>
      </c>
      <c r="B7" s="131">
        <v>9.82</v>
      </c>
      <c r="C7" s="132">
        <v>30.12</v>
      </c>
      <c r="D7" s="132">
        <v>19.02</v>
      </c>
      <c r="E7" s="132">
        <v>7.97</v>
      </c>
      <c r="F7" s="132">
        <v>10.09</v>
      </c>
      <c r="G7" s="132">
        <v>91.1</v>
      </c>
      <c r="H7" s="132">
        <v>0.4</v>
      </c>
    </row>
    <row r="8" spans="1:10" x14ac:dyDescent="0.25">
      <c r="A8" s="128" t="s">
        <v>9</v>
      </c>
      <c r="B8" s="131">
        <v>10.030460999999999</v>
      </c>
      <c r="C8" s="132">
        <v>30.275245999999999</v>
      </c>
      <c r="D8" s="132">
        <v>18.505306000000001</v>
      </c>
      <c r="E8" s="132">
        <v>7.4182599999999992</v>
      </c>
      <c r="F8" s="132">
        <v>11.219522999999999</v>
      </c>
      <c r="G8" s="132">
        <v>93.758554000000004</v>
      </c>
      <c r="H8" s="132">
        <v>0.42289299999999996</v>
      </c>
    </row>
    <row r="9" spans="1:10" x14ac:dyDescent="0.25">
      <c r="A9" s="128" t="s">
        <v>10</v>
      </c>
      <c r="B9" s="131">
        <v>9.839874</v>
      </c>
      <c r="C9" s="132">
        <v>32.325378999999998</v>
      </c>
      <c r="D9" s="132">
        <v>17.390539</v>
      </c>
      <c r="E9" s="133">
        <v>7.5586949999999993</v>
      </c>
      <c r="F9" s="132">
        <v>11.103161</v>
      </c>
      <c r="G9" s="132">
        <v>94.427589999999995</v>
      </c>
      <c r="H9" s="132">
        <v>0.35787000000000002</v>
      </c>
    </row>
    <row r="10" spans="1:10" x14ac:dyDescent="0.25">
      <c r="A10" s="128" t="s">
        <v>11</v>
      </c>
      <c r="B10" s="131">
        <v>10.567958000000001</v>
      </c>
      <c r="C10" s="132">
        <v>35.321118000000006</v>
      </c>
      <c r="D10" s="132">
        <v>17.860611000000002</v>
      </c>
      <c r="E10" s="133">
        <v>7.5029899999999996</v>
      </c>
      <c r="F10" s="132">
        <v>11.788736999999999</v>
      </c>
      <c r="G10" s="132">
        <v>98.587811000000002</v>
      </c>
      <c r="H10" s="132">
        <v>0.428786</v>
      </c>
    </row>
    <row r="11" spans="1:10" x14ac:dyDescent="0.25">
      <c r="A11" s="128" t="s">
        <v>12</v>
      </c>
      <c r="B11" s="131">
        <v>11.325801999999999</v>
      </c>
      <c r="C11" s="132">
        <v>36.593313999999999</v>
      </c>
      <c r="D11" s="132">
        <v>19.945951000000001</v>
      </c>
      <c r="E11" s="133">
        <v>6.0408670000000004</v>
      </c>
      <c r="F11" s="132">
        <v>13.830959</v>
      </c>
      <c r="G11" s="132">
        <v>102.484105</v>
      </c>
      <c r="H11" s="132">
        <v>0.62896400000000008</v>
      </c>
    </row>
    <row r="12" spans="1:10" x14ac:dyDescent="0.25">
      <c r="A12" s="134" t="s">
        <v>13</v>
      </c>
      <c r="B12" s="131">
        <v>12.38018181</v>
      </c>
      <c r="C12" s="132">
        <v>37.783917000000002</v>
      </c>
      <c r="D12" s="132">
        <v>20.005728638000004</v>
      </c>
      <c r="E12" s="133">
        <v>4.4078900700000005</v>
      </c>
      <c r="F12" s="132">
        <v>14.594440000000001</v>
      </c>
      <c r="G12" s="132">
        <v>107.90377368</v>
      </c>
      <c r="H12" s="132">
        <v>0.56170000000000009</v>
      </c>
    </row>
    <row r="13" spans="1:10" x14ac:dyDescent="0.25">
      <c r="A13" s="134" t="s">
        <v>14</v>
      </c>
      <c r="B13" s="131">
        <v>12.786385000000001</v>
      </c>
      <c r="C13" s="132">
        <v>38.039338999999998</v>
      </c>
      <c r="D13" s="132">
        <v>19.785876000000002</v>
      </c>
      <c r="E13" s="133">
        <v>4.0715830000000004</v>
      </c>
      <c r="F13" s="132">
        <v>15.478732000000001</v>
      </c>
      <c r="G13" s="132">
        <v>110.53495299999999</v>
      </c>
      <c r="H13" s="132">
        <v>0.70151300000000005</v>
      </c>
      <c r="J13" s="20"/>
    </row>
    <row r="14" spans="1:10" x14ac:dyDescent="0.25">
      <c r="A14" s="134" t="s">
        <v>33</v>
      </c>
      <c r="B14" s="131">
        <v>12.823300999999999</v>
      </c>
      <c r="C14" s="132">
        <v>38.616482000000005</v>
      </c>
      <c r="D14" s="132">
        <v>20.678657999999999</v>
      </c>
      <c r="E14" s="135">
        <v>3.2106849999999998</v>
      </c>
      <c r="F14" s="132">
        <v>15.238005999999999</v>
      </c>
      <c r="G14" s="132">
        <v>111.22116700000001</v>
      </c>
      <c r="H14" s="132">
        <v>0.62027200000000005</v>
      </c>
      <c r="J14" s="20"/>
    </row>
    <row r="15" spans="1:10" x14ac:dyDescent="0.25">
      <c r="A15" s="136" t="s">
        <v>34</v>
      </c>
      <c r="B15" s="137">
        <v>12.072100000000001</v>
      </c>
      <c r="C15" s="138">
        <v>35.778525999999999</v>
      </c>
      <c r="D15" s="138">
        <v>19.402819999999998</v>
      </c>
      <c r="E15" s="139">
        <v>2.393262</v>
      </c>
      <c r="F15" s="138">
        <v>7.0921090000000007</v>
      </c>
      <c r="G15" s="138">
        <v>100.441416</v>
      </c>
      <c r="H15" s="138">
        <v>0.72858100000000003</v>
      </c>
      <c r="J15" s="20"/>
    </row>
    <row r="16" spans="1:10" s="140" customFormat="1" ht="45" customHeight="1" x14ac:dyDescent="0.25">
      <c r="A16" s="25" t="s">
        <v>103</v>
      </c>
      <c r="B16" s="28">
        <f>((B15-B14)/B14)*100</f>
        <v>-5.858093793477968</v>
      </c>
      <c r="C16" s="28">
        <f t="shared" ref="C16:H16" si="0">+(C15-C14)/C14*100</f>
        <v>-7.3490795976702525</v>
      </c>
      <c r="D16" s="28">
        <f t="shared" si="0"/>
        <v>-6.1698297829578701</v>
      </c>
      <c r="E16" s="28">
        <f t="shared" si="0"/>
        <v>-25.459458028426951</v>
      </c>
      <c r="F16" s="28">
        <f t="shared" si="0"/>
        <v>-53.457762124519434</v>
      </c>
      <c r="G16" s="28">
        <f t="shared" si="0"/>
        <v>-9.6921757708224767</v>
      </c>
      <c r="H16" s="28">
        <f t="shared" si="0"/>
        <v>17.461533004875278</v>
      </c>
    </row>
    <row r="17" spans="1:8" s="140" customFormat="1" ht="33.75" customHeight="1" x14ac:dyDescent="0.25">
      <c r="A17" s="27" t="s">
        <v>104</v>
      </c>
      <c r="B17" s="70">
        <f>((B15/B6)^(1/9)-1)*100</f>
        <v>2.6381529721448693</v>
      </c>
      <c r="C17" s="70">
        <f t="shared" ref="C17:H17" si="1">((C15/C6)^(1/9)-1)*100</f>
        <v>3.0969732240363923</v>
      </c>
      <c r="D17" s="70">
        <f t="shared" si="1"/>
        <v>0.33352243762028166</v>
      </c>
      <c r="E17" s="70">
        <f t="shared" si="1"/>
        <v>-12.376896104718572</v>
      </c>
      <c r="F17" s="70">
        <f t="shared" si="1"/>
        <v>-3.8098007019721658</v>
      </c>
      <c r="G17" s="70">
        <f t="shared" si="1"/>
        <v>2.1583044080460079</v>
      </c>
      <c r="H17" s="70">
        <f t="shared" si="1"/>
        <v>4.2719600984281847</v>
      </c>
    </row>
    <row r="18" spans="1:8" x14ac:dyDescent="0.25">
      <c r="A18" s="141" t="s">
        <v>105</v>
      </c>
      <c r="B18" s="142" t="s">
        <v>106</v>
      </c>
      <c r="C18" s="141"/>
      <c r="D18" s="141"/>
      <c r="E18" s="71"/>
      <c r="F18" s="71"/>
      <c r="G18" s="71"/>
      <c r="H18" s="71"/>
    </row>
    <row r="19" spans="1:8" x14ac:dyDescent="0.25">
      <c r="A19" s="142"/>
      <c r="B19" s="142" t="s">
        <v>107</v>
      </c>
      <c r="C19" s="142"/>
      <c r="D19" s="142"/>
      <c r="E19" s="71"/>
      <c r="F19" s="71"/>
      <c r="G19" s="71"/>
      <c r="H19" s="71"/>
    </row>
    <row r="20" spans="1:8" x14ac:dyDescent="0.25">
      <c r="A20" s="143" t="s">
        <v>108</v>
      </c>
      <c r="B20" s="142"/>
      <c r="C20" s="142"/>
      <c r="D20" s="142"/>
      <c r="E20" s="71"/>
      <c r="F20" s="71"/>
      <c r="G20" s="71"/>
      <c r="H20" s="71"/>
    </row>
  </sheetData>
  <mergeCells count="3">
    <mergeCell ref="A1:H1"/>
    <mergeCell ref="B3:D3"/>
    <mergeCell ref="E3:H3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T63"/>
  <sheetViews>
    <sheetView showGridLines="0" tabSelected="1" workbookViewId="0">
      <selection activeCell="H17" sqref="H17"/>
    </sheetView>
  </sheetViews>
  <sheetFormatPr defaultRowHeight="15" x14ac:dyDescent="0.25"/>
  <cols>
    <col min="1" max="1" width="13.28515625" customWidth="1"/>
    <col min="2" max="2" width="10.85546875" customWidth="1"/>
    <col min="3" max="3" width="10" customWidth="1"/>
    <col min="4" max="5" width="8.7109375" customWidth="1"/>
    <col min="6" max="6" width="10.42578125" customWidth="1"/>
    <col min="7" max="7" width="15.5703125" customWidth="1"/>
  </cols>
  <sheetData>
    <row r="1" spans="1:20" ht="39.75" customHeight="1" x14ac:dyDescent="0.25">
      <c r="A1" s="241" t="s">
        <v>109</v>
      </c>
      <c r="B1" s="241"/>
      <c r="C1" s="241"/>
      <c r="D1" s="241"/>
      <c r="E1" s="241"/>
      <c r="F1" s="241"/>
      <c r="G1" s="241"/>
    </row>
    <row r="2" spans="1:20" ht="15.75" x14ac:dyDescent="0.25">
      <c r="A2" s="144"/>
      <c r="B2" s="145"/>
      <c r="C2" s="145"/>
      <c r="D2" s="145"/>
      <c r="E2" s="145"/>
      <c r="F2" s="145"/>
      <c r="G2" s="146" t="s">
        <v>110</v>
      </c>
    </row>
    <row r="3" spans="1:20" ht="16.899999999999999" customHeight="1" x14ac:dyDescent="0.25">
      <c r="A3" s="7" t="s">
        <v>1</v>
      </c>
      <c r="B3" s="259" t="s">
        <v>111</v>
      </c>
      <c r="C3" s="259"/>
      <c r="D3" s="259"/>
      <c r="E3" s="260"/>
      <c r="F3" s="7" t="s">
        <v>112</v>
      </c>
      <c r="G3" s="7" t="s">
        <v>43</v>
      </c>
    </row>
    <row r="4" spans="1:20" ht="17.45" customHeight="1" x14ac:dyDescent="0.25">
      <c r="A4" s="123"/>
      <c r="B4" s="148" t="s">
        <v>113</v>
      </c>
      <c r="C4" s="4" t="s">
        <v>115</v>
      </c>
      <c r="D4" s="4" t="s">
        <v>116</v>
      </c>
      <c r="E4" s="4" t="s">
        <v>114</v>
      </c>
      <c r="F4" s="149"/>
      <c r="G4" s="123"/>
    </row>
    <row r="5" spans="1:20" s="154" customFormat="1" ht="22.9" customHeight="1" x14ac:dyDescent="0.25">
      <c r="A5" s="150">
        <v>1</v>
      </c>
      <c r="B5" s="151">
        <v>9</v>
      </c>
      <c r="C5" s="152">
        <v>10</v>
      </c>
      <c r="D5" s="152">
        <v>11</v>
      </c>
      <c r="E5" s="152">
        <v>12</v>
      </c>
      <c r="F5" s="150">
        <v>13</v>
      </c>
      <c r="G5" s="153" t="s">
        <v>117</v>
      </c>
    </row>
    <row r="6" spans="1:20" x14ac:dyDescent="0.25">
      <c r="A6" s="155" t="s">
        <v>7</v>
      </c>
      <c r="B6" s="156">
        <v>18.432624000000001</v>
      </c>
      <c r="C6" s="156">
        <v>1.0276050000000001</v>
      </c>
      <c r="D6" s="156">
        <v>7.8369999999999997</v>
      </c>
      <c r="E6" s="156">
        <v>4.6100000000000003</v>
      </c>
      <c r="F6" s="157">
        <v>14.428854000000001</v>
      </c>
      <c r="G6" s="158">
        <v>203.201911</v>
      </c>
      <c r="H6" s="9"/>
      <c r="I6" s="9"/>
    </row>
    <row r="7" spans="1:20" x14ac:dyDescent="0.25">
      <c r="A7" s="159" t="s">
        <v>8</v>
      </c>
      <c r="B7" s="132">
        <v>15.053996</v>
      </c>
      <c r="C7" s="132">
        <v>0.89617800000000003</v>
      </c>
      <c r="D7" s="132">
        <v>10.943348</v>
      </c>
      <c r="E7" s="132">
        <v>4.6701059999999996</v>
      </c>
      <c r="F7" s="157">
        <v>17.650455000000051</v>
      </c>
      <c r="G7" s="160">
        <v>217.73648300000002</v>
      </c>
      <c r="H7" s="9"/>
      <c r="I7" s="9"/>
    </row>
    <row r="8" spans="1:20" x14ac:dyDescent="0.25">
      <c r="A8" s="159" t="s">
        <v>9</v>
      </c>
      <c r="B8" s="132">
        <v>13.405396999999999</v>
      </c>
      <c r="C8" s="132">
        <v>0.94092600000000004</v>
      </c>
      <c r="D8" s="132">
        <v>12.067836999999999</v>
      </c>
      <c r="E8" s="132">
        <v>4.7852299999999994</v>
      </c>
      <c r="F8" s="161">
        <v>17.926698000000016</v>
      </c>
      <c r="G8" s="160">
        <v>220.75633100000002</v>
      </c>
      <c r="H8" s="9"/>
      <c r="I8" s="9"/>
    </row>
    <row r="9" spans="1:20" x14ac:dyDescent="0.25">
      <c r="A9" s="159" t="s">
        <v>10</v>
      </c>
      <c r="B9" s="132">
        <v>11.91933</v>
      </c>
      <c r="C9" s="132">
        <v>0.94559000000000004</v>
      </c>
      <c r="D9" s="132">
        <v>12.447884999999999</v>
      </c>
      <c r="E9" s="132">
        <v>4.632053</v>
      </c>
      <c r="F9" s="161">
        <v>18.187565999999975</v>
      </c>
      <c r="G9" s="160">
        <v>221.13553200000001</v>
      </c>
      <c r="I9" s="9"/>
      <c r="M9" s="162"/>
      <c r="N9" s="162"/>
      <c r="O9" s="162"/>
      <c r="P9" s="162"/>
      <c r="Q9" s="162"/>
      <c r="R9" s="162"/>
      <c r="S9" s="162"/>
      <c r="T9" s="11"/>
    </row>
    <row r="10" spans="1:20" x14ac:dyDescent="0.25">
      <c r="A10" s="159" t="s">
        <v>11</v>
      </c>
      <c r="B10" s="132">
        <v>9.727411</v>
      </c>
      <c r="C10" s="132">
        <v>1.036856</v>
      </c>
      <c r="D10" s="132">
        <v>13.321928</v>
      </c>
      <c r="E10" s="132">
        <v>5.1572749999999994</v>
      </c>
      <c r="F10" s="161">
        <v>20.621807999999987</v>
      </c>
      <c r="G10" s="160">
        <v>231.92328899999998</v>
      </c>
      <c r="I10" s="9"/>
      <c r="M10" s="11"/>
      <c r="N10" s="11"/>
      <c r="O10" s="11"/>
      <c r="P10" s="11"/>
      <c r="Q10" s="11"/>
      <c r="R10" s="11"/>
      <c r="S10" s="11"/>
      <c r="T10" s="11"/>
    </row>
    <row r="11" spans="1:20" x14ac:dyDescent="0.25">
      <c r="A11" s="16" t="s">
        <v>12</v>
      </c>
      <c r="B11" s="132">
        <v>9.9619260000000001</v>
      </c>
      <c r="C11" s="132">
        <v>1.0287760000000001</v>
      </c>
      <c r="D11" s="132">
        <v>13.935638000000001</v>
      </c>
      <c r="E11" s="132">
        <v>5.1853810000000005</v>
      </c>
      <c r="F11" s="161">
        <v>22.589137999999963</v>
      </c>
      <c r="G11" s="160">
        <v>243.55082099999998</v>
      </c>
      <c r="I11" s="9"/>
      <c r="M11" s="11"/>
      <c r="N11" s="11"/>
      <c r="O11" s="11"/>
      <c r="P11" s="11"/>
      <c r="Q11" s="11"/>
      <c r="R11" s="11"/>
      <c r="S11" s="11"/>
      <c r="T11" s="11"/>
    </row>
    <row r="12" spans="1:20" x14ac:dyDescent="0.25">
      <c r="A12" s="16" t="s">
        <v>13</v>
      </c>
      <c r="B12" s="132">
        <v>9.4864374700000003</v>
      </c>
      <c r="C12" s="132">
        <v>1.035817</v>
      </c>
      <c r="D12" s="132">
        <v>14.753651</v>
      </c>
      <c r="E12" s="132">
        <v>5.2766159999999998</v>
      </c>
      <c r="F12" s="161">
        <v>26.214585331999984</v>
      </c>
      <c r="G12" s="160">
        <v>254.40473800000001</v>
      </c>
      <c r="I12" s="9"/>
      <c r="M12" s="11"/>
      <c r="N12" s="11"/>
      <c r="O12" s="11"/>
      <c r="P12" s="11"/>
      <c r="Q12" s="11"/>
      <c r="R12" s="11"/>
      <c r="S12" s="11"/>
      <c r="T12" s="11"/>
    </row>
    <row r="13" spans="1:20" x14ac:dyDescent="0.25">
      <c r="A13" s="16" t="s">
        <v>14</v>
      </c>
      <c r="B13" s="132">
        <v>10.032171</v>
      </c>
      <c r="C13" s="132">
        <v>0.948963</v>
      </c>
      <c r="D13" s="132">
        <v>14.676219999999999</v>
      </c>
      <c r="E13" s="132">
        <v>5.802924</v>
      </c>
      <c r="F13" s="161">
        <v>29.502610000000004</v>
      </c>
      <c r="G13" s="160">
        <v>262.36126899999999</v>
      </c>
      <c r="H13" s="20"/>
      <c r="I13" s="9"/>
      <c r="M13" s="11"/>
      <c r="N13" s="11"/>
      <c r="O13" s="11"/>
      <c r="P13" s="11"/>
      <c r="Q13" s="11"/>
      <c r="R13" s="11"/>
      <c r="S13" s="11"/>
      <c r="T13" s="11"/>
    </row>
    <row r="14" spans="1:20" x14ac:dyDescent="0.25">
      <c r="A14" s="16" t="s">
        <v>33</v>
      </c>
      <c r="B14" s="132">
        <v>8.6089079999999996</v>
      </c>
      <c r="C14" s="132">
        <v>0.93180099999999999</v>
      </c>
      <c r="D14" s="132">
        <v>15.52774</v>
      </c>
      <c r="E14" s="132">
        <v>5.2439539999999996</v>
      </c>
      <c r="F14" s="161">
        <v>30.219445999999976</v>
      </c>
      <c r="G14" s="160">
        <v>262.94041999999996</v>
      </c>
      <c r="H14" s="20"/>
      <c r="I14" s="9"/>
      <c r="M14" s="11"/>
      <c r="N14" s="11"/>
      <c r="O14" s="11"/>
      <c r="P14" s="11"/>
      <c r="Q14" s="11"/>
      <c r="R14" s="11"/>
      <c r="S14" s="11"/>
      <c r="T14" s="11"/>
    </row>
    <row r="15" spans="1:20" x14ac:dyDescent="0.25">
      <c r="A15" s="21" t="s">
        <v>16</v>
      </c>
      <c r="B15" s="138">
        <v>7.2418409999999991</v>
      </c>
      <c r="C15" s="138">
        <v>1.0692940000000002</v>
      </c>
      <c r="D15" s="138">
        <v>12.655353999999999</v>
      </c>
      <c r="E15" s="138">
        <v>5.2451610000000004</v>
      </c>
      <c r="F15" s="161">
        <v>29.39</v>
      </c>
      <c r="G15" s="163">
        <v>233.51</v>
      </c>
      <c r="H15" s="20"/>
      <c r="I15" s="9"/>
      <c r="M15" s="11"/>
      <c r="N15" s="11"/>
      <c r="O15" s="11"/>
      <c r="P15" s="11"/>
      <c r="Q15" s="11"/>
      <c r="R15" s="11"/>
      <c r="S15" s="11"/>
      <c r="T15" s="11"/>
    </row>
    <row r="16" spans="1:20" ht="48" customHeight="1" x14ac:dyDescent="0.25">
      <c r="A16" s="25" t="s">
        <v>118</v>
      </c>
      <c r="B16" s="164">
        <f t="shared" ref="B16:G16" si="0">((B15-B14)/B14)*100</f>
        <v>-15.879679513359889</v>
      </c>
      <c r="C16" s="165">
        <f t="shared" si="0"/>
        <v>14.755618420671388</v>
      </c>
      <c r="D16" s="165">
        <f>((D15-D14)/D14)*100</f>
        <v>-18.49841638255149</v>
      </c>
      <c r="E16" s="165">
        <f>((E15-E14)/E14)*100</f>
        <v>2.301698298651831E-2</v>
      </c>
      <c r="F16" s="166">
        <f t="shared" si="0"/>
        <v>-2.7447425740365214</v>
      </c>
      <c r="G16" s="166">
        <f t="shared" si="0"/>
        <v>-11.192809382444882</v>
      </c>
      <c r="H16" s="9"/>
      <c r="M16" s="162"/>
      <c r="N16" s="162"/>
      <c r="O16" s="162"/>
      <c r="P16" s="162"/>
      <c r="Q16" s="162"/>
      <c r="R16" s="11"/>
      <c r="S16" s="11"/>
      <c r="T16" s="11"/>
    </row>
    <row r="17" spans="1:14" ht="31.5" customHeight="1" x14ac:dyDescent="0.25">
      <c r="A17" s="27" t="s">
        <v>104</v>
      </c>
      <c r="B17" s="164">
        <f>((B15/B6)^(1/9)-1)*100</f>
        <v>-9.8599114998570876</v>
      </c>
      <c r="C17" s="164">
        <f t="shared" ref="C17:G17" si="1">((C15/C6)^(1/9)-1)*100</f>
        <v>0.44284172168342906</v>
      </c>
      <c r="D17" s="164">
        <f t="shared" si="1"/>
        <v>5.4690268909762585</v>
      </c>
      <c r="E17" s="164">
        <f t="shared" si="1"/>
        <v>1.4445348972380367</v>
      </c>
      <c r="F17" s="164">
        <f t="shared" si="1"/>
        <v>8.2255370693219199</v>
      </c>
      <c r="G17" s="164">
        <f t="shared" si="1"/>
        <v>1.5567122730169025</v>
      </c>
      <c r="H17" s="9"/>
    </row>
    <row r="18" spans="1:14" x14ac:dyDescent="0.25">
      <c r="A18" s="141" t="s">
        <v>48</v>
      </c>
      <c r="B18" s="167" t="s">
        <v>119</v>
      </c>
      <c r="C18" s="168"/>
      <c r="D18" s="168"/>
      <c r="E18" s="169"/>
      <c r="F18" s="169"/>
      <c r="G18" s="169"/>
      <c r="N18" s="9"/>
    </row>
    <row r="19" spans="1:14" x14ac:dyDescent="0.25">
      <c r="A19" s="279" t="s">
        <v>120</v>
      </c>
      <c r="B19" s="279"/>
      <c r="C19" s="279"/>
      <c r="D19" s="279"/>
      <c r="E19" s="169"/>
      <c r="F19" s="169"/>
      <c r="G19" s="169"/>
      <c r="N19" s="9"/>
    </row>
    <row r="20" spans="1:14" x14ac:dyDescent="0.25">
      <c r="A20" s="170" t="s">
        <v>121</v>
      </c>
      <c r="B20" s="142"/>
      <c r="C20" s="142"/>
      <c r="D20" s="142"/>
      <c r="E20" s="48"/>
      <c r="F20" s="48"/>
      <c r="G20" s="48"/>
    </row>
    <row r="21" spans="1:14" x14ac:dyDescent="0.25">
      <c r="A21" s="171" t="s">
        <v>108</v>
      </c>
      <c r="B21" s="172"/>
      <c r="C21" s="172"/>
      <c r="D21" s="172"/>
      <c r="E21" s="48"/>
      <c r="F21" s="48"/>
      <c r="G21" s="48"/>
    </row>
    <row r="22" spans="1:14" x14ac:dyDescent="0.25">
      <c r="E22" s="173"/>
      <c r="F22" s="173"/>
      <c r="G22" s="173"/>
    </row>
    <row r="23" spans="1:14" x14ac:dyDescent="0.25">
      <c r="C23" s="147"/>
      <c r="D23" s="147"/>
      <c r="E23" s="147"/>
    </row>
    <row r="58" spans="2:9" x14ac:dyDescent="0.25">
      <c r="B58" s="9">
        <v>-4.7730582419504</v>
      </c>
      <c r="C58" s="9">
        <v>0.68440554600805736</v>
      </c>
      <c r="D58" s="9">
        <v>1.7594656978918093</v>
      </c>
      <c r="E58" s="9">
        <v>5.8699357718677732</v>
      </c>
      <c r="F58" s="9">
        <v>16.049516063871174</v>
      </c>
      <c r="G58" s="9">
        <v>4.4565306556696127</v>
      </c>
    </row>
    <row r="59" spans="2:9" x14ac:dyDescent="0.25">
      <c r="B59" s="9">
        <v>-6.6859669245929121</v>
      </c>
      <c r="C59" s="9">
        <v>1.9053170822277199</v>
      </c>
      <c r="D59" s="9">
        <v>2.4573276498846219</v>
      </c>
      <c r="E59" s="9">
        <v>13.518565972265794</v>
      </c>
      <c r="F59" s="9">
        <v>17.730696965802917</v>
      </c>
      <c r="G59" s="9">
        <v>5.6487692605705853</v>
      </c>
    </row>
    <row r="60" spans="2:9" x14ac:dyDescent="0.25">
      <c r="B60" s="9">
        <f>B16-B58</f>
        <v>-11.106621271409489</v>
      </c>
      <c r="C60" s="9">
        <f t="shared" ref="C60:G61" si="2">C16-C58</f>
        <v>14.071212874663331</v>
      </c>
      <c r="D60" s="9">
        <f t="shared" si="2"/>
        <v>-20.257882080443299</v>
      </c>
      <c r="E60" s="9">
        <f t="shared" si="2"/>
        <v>-5.846918788881255</v>
      </c>
      <c r="F60" s="9">
        <f t="shared" si="2"/>
        <v>-18.794258637907696</v>
      </c>
      <c r="G60" s="9">
        <f t="shared" si="2"/>
        <v>-15.649340038114495</v>
      </c>
    </row>
    <row r="61" spans="2:9" x14ac:dyDescent="0.25">
      <c r="B61" s="174">
        <f>B17-B59</f>
        <v>-3.1739445752641755</v>
      </c>
      <c r="C61" s="174">
        <f t="shared" si="2"/>
        <v>-1.4624753605442908</v>
      </c>
      <c r="D61" s="174">
        <f t="shared" si="2"/>
        <v>3.0116992410916366</v>
      </c>
      <c r="E61" s="174">
        <f t="shared" si="2"/>
        <v>-12.074031075027758</v>
      </c>
      <c r="F61" s="174">
        <f t="shared" si="2"/>
        <v>-9.5051598964809969</v>
      </c>
      <c r="G61" s="174">
        <f t="shared" si="2"/>
        <v>-4.0920569875536827</v>
      </c>
    </row>
    <row r="63" spans="2:9" x14ac:dyDescent="0.25">
      <c r="B63" s="175" t="s">
        <v>122</v>
      </c>
      <c r="C63" s="176"/>
      <c r="D63" s="176"/>
      <c r="E63" s="176"/>
      <c r="F63" s="176"/>
      <c r="G63" s="176"/>
      <c r="H63" s="176"/>
      <c r="I63" s="176"/>
    </row>
  </sheetData>
  <mergeCells count="3">
    <mergeCell ref="A19:D19"/>
    <mergeCell ref="A1:G1"/>
    <mergeCell ref="B3:E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L27"/>
  <sheetViews>
    <sheetView showGridLines="0" workbookViewId="0">
      <selection activeCell="C10" sqref="C10"/>
    </sheetView>
  </sheetViews>
  <sheetFormatPr defaultRowHeight="15" x14ac:dyDescent="0.25"/>
  <cols>
    <col min="1" max="1" width="14.7109375" customWidth="1"/>
    <col min="2" max="2" width="11" customWidth="1"/>
    <col min="3" max="3" width="11.7109375" customWidth="1"/>
    <col min="4" max="4" width="8.5703125" customWidth="1"/>
    <col min="5" max="5" width="8.140625" customWidth="1"/>
    <col min="6" max="6" width="18.85546875" customWidth="1"/>
    <col min="7" max="7" width="14.140625" customWidth="1"/>
    <col min="8" max="8" width="10.140625" customWidth="1"/>
    <col min="9" max="9" width="11.28515625" customWidth="1"/>
    <col min="11" max="11" width="12.28515625" customWidth="1"/>
    <col min="12" max="12" width="15.5703125" customWidth="1"/>
  </cols>
  <sheetData>
    <row r="1" spans="1:12" ht="17.25" customHeight="1" x14ac:dyDescent="0.3">
      <c r="A1" s="280" t="s">
        <v>123</v>
      </c>
      <c r="B1" s="280"/>
      <c r="C1" s="280"/>
      <c r="D1" s="280"/>
      <c r="E1" s="280"/>
      <c r="F1" s="280"/>
      <c r="G1" s="280"/>
      <c r="H1" s="177"/>
    </row>
    <row r="2" spans="1:12" ht="17.25" customHeight="1" x14ac:dyDescent="0.25">
      <c r="A2" s="281" t="s">
        <v>124</v>
      </c>
      <c r="B2" s="281"/>
      <c r="C2" s="281"/>
      <c r="D2" s="282"/>
      <c r="E2" s="282"/>
      <c r="F2" s="282"/>
      <c r="G2" s="282"/>
      <c r="H2" s="177"/>
    </row>
    <row r="3" spans="1:12" ht="36" customHeight="1" x14ac:dyDescent="0.25">
      <c r="A3" s="153" t="s">
        <v>1</v>
      </c>
      <c r="B3" s="153" t="s">
        <v>125</v>
      </c>
      <c r="C3" s="153" t="s">
        <v>126</v>
      </c>
      <c r="D3" s="153" t="s">
        <v>127</v>
      </c>
      <c r="E3" s="153" t="s">
        <v>128</v>
      </c>
      <c r="F3" s="153" t="s">
        <v>129</v>
      </c>
      <c r="G3" s="153" t="s">
        <v>130</v>
      </c>
    </row>
    <row r="4" spans="1:12" x14ac:dyDescent="0.25">
      <c r="A4" s="153">
        <v>1</v>
      </c>
      <c r="B4" s="178">
        <v>2</v>
      </c>
      <c r="C4" s="178">
        <v>3</v>
      </c>
      <c r="D4" s="178">
        <v>4</v>
      </c>
      <c r="E4" s="178">
        <v>5</v>
      </c>
      <c r="F4" s="179" t="s">
        <v>131</v>
      </c>
      <c r="G4" s="153" t="s">
        <v>132</v>
      </c>
    </row>
    <row r="5" spans="1:12" x14ac:dyDescent="0.25">
      <c r="A5" s="134" t="s">
        <v>7</v>
      </c>
      <c r="B5" s="180">
        <v>47.56</v>
      </c>
      <c r="C5" s="180">
        <v>5.28</v>
      </c>
      <c r="D5" s="181">
        <v>0.96774000000000004</v>
      </c>
      <c r="E5" s="182">
        <v>0.03</v>
      </c>
      <c r="F5" s="181">
        <f>B5-D5-E5</f>
        <v>46.562260000000002</v>
      </c>
      <c r="G5" s="183">
        <f>F5-C5</f>
        <v>41.282260000000001</v>
      </c>
      <c r="H5" s="184"/>
      <c r="I5" s="184"/>
      <c r="J5" s="184"/>
      <c r="K5" s="184"/>
      <c r="L5" s="184"/>
    </row>
    <row r="6" spans="1:12" x14ac:dyDescent="0.25">
      <c r="A6" s="134" t="s">
        <v>8</v>
      </c>
      <c r="B6" s="185">
        <v>40.68</v>
      </c>
      <c r="C6" s="185">
        <v>5.4</v>
      </c>
      <c r="D6" s="186">
        <v>1.07653</v>
      </c>
      <c r="E6" s="187">
        <v>0.03</v>
      </c>
      <c r="F6" s="186">
        <f t="shared" ref="F6:F14" si="0">B6-D6-E6</f>
        <v>39.57347</v>
      </c>
      <c r="G6" s="188">
        <f t="shared" ref="G6:G14" si="1">F6-C6</f>
        <v>34.173470000000002</v>
      </c>
      <c r="H6" s="184"/>
      <c r="I6" s="184"/>
      <c r="J6" s="184"/>
      <c r="K6" s="184"/>
      <c r="L6" s="184"/>
    </row>
    <row r="7" spans="1:12" x14ac:dyDescent="0.25">
      <c r="A7" s="134" t="s">
        <v>9</v>
      </c>
      <c r="B7" s="185">
        <v>35.406881999999996</v>
      </c>
      <c r="C7" s="185">
        <v>5.5868370000000009</v>
      </c>
      <c r="D7" s="186">
        <v>0.76923599999999992</v>
      </c>
      <c r="E7" s="187">
        <v>6.6866999999999996E-2</v>
      </c>
      <c r="F7" s="186">
        <f t="shared" si="0"/>
        <v>34.570778999999995</v>
      </c>
      <c r="G7" s="188">
        <f t="shared" si="1"/>
        <v>28.983941999999992</v>
      </c>
      <c r="H7" s="184"/>
      <c r="I7" s="184"/>
      <c r="J7" s="184"/>
      <c r="K7" s="184"/>
      <c r="L7" s="184"/>
    </row>
    <row r="8" spans="1:12" x14ac:dyDescent="0.25">
      <c r="A8" s="189" t="s">
        <v>10</v>
      </c>
      <c r="B8" s="186">
        <v>33.657438999999997</v>
      </c>
      <c r="C8" s="186">
        <v>5.9088629999999958</v>
      </c>
      <c r="D8" s="186">
        <v>0.86700999999999995</v>
      </c>
      <c r="E8" s="187">
        <v>0.10123399999999999</v>
      </c>
      <c r="F8" s="186">
        <f t="shared" si="0"/>
        <v>32.689194999999998</v>
      </c>
      <c r="G8" s="188">
        <f t="shared" si="1"/>
        <v>26.780332000000001</v>
      </c>
      <c r="H8" s="184"/>
      <c r="I8" s="184"/>
      <c r="J8" s="184"/>
      <c r="K8" s="184"/>
      <c r="L8" s="184"/>
    </row>
    <row r="9" spans="1:12" x14ac:dyDescent="0.25">
      <c r="A9" s="189" t="s">
        <v>11</v>
      </c>
      <c r="B9" s="186">
        <v>32.249216000000004</v>
      </c>
      <c r="C9" s="186">
        <v>5.8279879999999995</v>
      </c>
      <c r="D9" s="186">
        <v>1.0074649999999998</v>
      </c>
      <c r="E9" s="187">
        <v>0.117169</v>
      </c>
      <c r="F9" s="186">
        <f t="shared" si="0"/>
        <v>31.124582000000004</v>
      </c>
      <c r="G9" s="188">
        <f t="shared" si="1"/>
        <v>25.296594000000006</v>
      </c>
      <c r="H9" s="184"/>
      <c r="I9" s="184"/>
      <c r="J9" s="184"/>
      <c r="K9" s="184"/>
      <c r="L9" s="184"/>
    </row>
    <row r="10" spans="1:12" x14ac:dyDescent="0.25">
      <c r="A10" s="189" t="s">
        <v>12</v>
      </c>
      <c r="B10" s="186">
        <v>31.896702000000001</v>
      </c>
      <c r="C10" s="186">
        <v>5.8570509999999967</v>
      </c>
      <c r="D10" s="186">
        <v>0.9760319999999999</v>
      </c>
      <c r="E10" s="187">
        <v>7.1747000000000005E-2</v>
      </c>
      <c r="F10" s="186">
        <f t="shared" si="0"/>
        <v>30.848923000000003</v>
      </c>
      <c r="G10" s="188">
        <f t="shared" si="1"/>
        <v>24.991872000000008</v>
      </c>
      <c r="H10" s="184"/>
      <c r="I10" s="184"/>
      <c r="J10" s="184"/>
      <c r="K10" s="184"/>
      <c r="L10" s="184"/>
    </row>
    <row r="11" spans="1:12" x14ac:dyDescent="0.25">
      <c r="A11" s="134" t="s">
        <v>13</v>
      </c>
      <c r="B11" s="186">
        <v>32.649307</v>
      </c>
      <c r="C11" s="186">
        <v>5.8078120000000037</v>
      </c>
      <c r="D11" s="186">
        <v>0.823847</v>
      </c>
      <c r="E11" s="187">
        <v>9.4255000000000005E-2</v>
      </c>
      <c r="F11" s="186">
        <f t="shared" si="0"/>
        <v>31.731204999999999</v>
      </c>
      <c r="G11" s="188">
        <f t="shared" si="1"/>
        <v>25.923392999999997</v>
      </c>
      <c r="H11" s="184"/>
      <c r="I11" s="184"/>
      <c r="J11" s="184"/>
      <c r="K11" s="184"/>
      <c r="L11" s="184"/>
    </row>
    <row r="12" spans="1:12" x14ac:dyDescent="0.25">
      <c r="A12" s="134" t="s">
        <v>14</v>
      </c>
      <c r="B12" s="186">
        <v>32.873369893566505</v>
      </c>
      <c r="C12" s="186">
        <v>6.0151576323804017</v>
      </c>
      <c r="D12" s="186">
        <v>0.72646829594243989</v>
      </c>
      <c r="E12" s="187">
        <v>9.2972376999999995E-2</v>
      </c>
      <c r="F12" s="186">
        <f t="shared" si="0"/>
        <v>32.053929220624063</v>
      </c>
      <c r="G12" s="188">
        <f t="shared" si="1"/>
        <v>26.038771588243662</v>
      </c>
      <c r="H12" s="184"/>
      <c r="I12" s="184"/>
      <c r="J12" s="184"/>
      <c r="K12" s="184"/>
      <c r="L12" s="184"/>
    </row>
    <row r="13" spans="1:12" x14ac:dyDescent="0.25">
      <c r="A13" s="134" t="s">
        <v>33</v>
      </c>
      <c r="B13" s="186">
        <v>31.184222933276207</v>
      </c>
      <c r="C13" s="186">
        <v>6.051874239030214</v>
      </c>
      <c r="D13" s="186">
        <v>0.86007360949940992</v>
      </c>
      <c r="E13" s="187">
        <v>6.737850036000001E-2</v>
      </c>
      <c r="F13" s="186">
        <f t="shared" si="0"/>
        <v>30.256770823416797</v>
      </c>
      <c r="G13" s="188">
        <f t="shared" si="1"/>
        <v>24.204896584386582</v>
      </c>
      <c r="H13" s="184"/>
      <c r="I13" s="184"/>
      <c r="J13" s="184"/>
      <c r="K13" s="184"/>
      <c r="L13" s="184"/>
    </row>
    <row r="14" spans="1:12" x14ac:dyDescent="0.25">
      <c r="A14" s="21" t="s">
        <v>34</v>
      </c>
      <c r="B14" s="190">
        <v>28.672561908974021</v>
      </c>
      <c r="C14" s="191">
        <v>5.7302316489890233</v>
      </c>
      <c r="D14" s="191">
        <v>0.82153898773106981</v>
      </c>
      <c r="E14" s="192">
        <v>6.6957521000000006E-2</v>
      </c>
      <c r="F14" s="191">
        <f t="shared" si="0"/>
        <v>27.784065400242952</v>
      </c>
      <c r="G14" s="190">
        <f t="shared" si="1"/>
        <v>22.053833751253929</v>
      </c>
      <c r="H14" s="184"/>
      <c r="I14" s="184"/>
      <c r="J14" s="184"/>
      <c r="K14" s="184"/>
      <c r="L14" s="184"/>
    </row>
    <row r="15" spans="1:12" ht="42.75" customHeight="1" x14ac:dyDescent="0.25">
      <c r="A15" s="25" t="s">
        <v>118</v>
      </c>
      <c r="B15" s="193">
        <f>(B14-B13)/B13*100</f>
        <v>-8.0542684346385638</v>
      </c>
      <c r="C15" s="193">
        <f t="shared" ref="C15:G15" si="2">(C14-C13)/C13*100</f>
        <v>-5.3147599790958742</v>
      </c>
      <c r="D15" s="193">
        <f t="shared" si="2"/>
        <v>-4.4803864858460747</v>
      </c>
      <c r="E15" s="193">
        <f t="shared" si="2"/>
        <v>-0.62479775855908326</v>
      </c>
      <c r="F15" s="193">
        <f t="shared" si="2"/>
        <v>-8.1724035839942655</v>
      </c>
      <c r="G15" s="193">
        <f t="shared" si="2"/>
        <v>-8.8868912355535521</v>
      </c>
    </row>
    <row r="16" spans="1:12" s="154" customFormat="1" ht="31.5" customHeight="1" x14ac:dyDescent="0.25">
      <c r="A16" s="27" t="s">
        <v>104</v>
      </c>
      <c r="B16" s="194">
        <f>((B14/B5)^(1/9)-1)*100</f>
        <v>-5.46763633639703</v>
      </c>
      <c r="C16" s="194">
        <f t="shared" ref="C16:G16" si="3">((C14/C5)^(1/9)-1)*100</f>
        <v>0.9133666289653064</v>
      </c>
      <c r="D16" s="194">
        <f t="shared" si="3"/>
        <v>-1.803364110261696</v>
      </c>
      <c r="E16" s="194">
        <f t="shared" si="3"/>
        <v>9.3306707125287325</v>
      </c>
      <c r="F16" s="194">
        <f t="shared" si="3"/>
        <v>-5.5755121591548935</v>
      </c>
      <c r="G16" s="194">
        <f t="shared" si="3"/>
        <v>-6.7289777079712954</v>
      </c>
    </row>
    <row r="17" spans="1:8" x14ac:dyDescent="0.25">
      <c r="A17" s="195" t="s">
        <v>133</v>
      </c>
      <c r="B17" s="196"/>
      <c r="C17" s="196"/>
      <c r="D17" s="197"/>
      <c r="E17" s="198"/>
      <c r="F17" s="199"/>
      <c r="G17" s="200"/>
    </row>
    <row r="18" spans="1:8" x14ac:dyDescent="0.25">
      <c r="A18" s="201" t="s">
        <v>134</v>
      </c>
      <c r="B18" s="202"/>
      <c r="C18" s="203"/>
      <c r="D18" s="203"/>
      <c r="E18" s="31"/>
      <c r="F18" s="31"/>
      <c r="G18" s="204"/>
      <c r="H18" s="205"/>
    </row>
    <row r="19" spans="1:8" x14ac:dyDescent="0.25">
      <c r="A19" s="195" t="s">
        <v>135</v>
      </c>
      <c r="B19" s="196"/>
      <c r="C19" s="196"/>
      <c r="D19" s="197"/>
      <c r="E19" s="198"/>
      <c r="F19" s="199"/>
      <c r="G19" s="31"/>
      <c r="H19" s="206"/>
    </row>
    <row r="20" spans="1:8" ht="15.75" x14ac:dyDescent="0.25">
      <c r="A20" s="50" t="s">
        <v>108</v>
      </c>
      <c r="B20" s="119"/>
      <c r="C20" s="119"/>
      <c r="D20" s="207"/>
      <c r="E20" s="207"/>
      <c r="F20" s="207"/>
      <c r="G20" s="207"/>
    </row>
    <row r="21" spans="1:8" x14ac:dyDescent="0.25">
      <c r="A21" s="177"/>
      <c r="B21" s="177"/>
      <c r="C21" s="177"/>
      <c r="D21" s="177"/>
      <c r="E21" s="177"/>
      <c r="F21" s="177"/>
      <c r="G21" s="177"/>
    </row>
    <row r="22" spans="1:8" x14ac:dyDescent="0.25">
      <c r="A22" s="177"/>
      <c r="B22" s="177"/>
      <c r="C22" s="177"/>
      <c r="D22" s="177"/>
      <c r="E22" s="177"/>
      <c r="F22" s="177"/>
      <c r="G22" s="177"/>
    </row>
    <row r="27" spans="1:8" x14ac:dyDescent="0.25">
      <c r="E27" s="208"/>
      <c r="F27" s="208"/>
    </row>
  </sheetData>
  <mergeCells count="2">
    <mergeCell ref="A1:G1"/>
    <mergeCell ref="A2:G2"/>
  </mergeCells>
  <pageMargins left="0.7" right="0.7" top="0.75" bottom="0.75" header="0.3" footer="0.3"/>
  <pageSetup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M49"/>
  <sheetViews>
    <sheetView showGridLines="0" zoomScale="115" zoomScaleNormal="115" workbookViewId="0">
      <selection activeCell="I12" sqref="I12"/>
    </sheetView>
  </sheetViews>
  <sheetFormatPr defaultRowHeight="15" x14ac:dyDescent="0.25"/>
  <cols>
    <col min="1" max="1" width="14.140625" customWidth="1"/>
    <col min="2" max="2" width="9.5703125" customWidth="1"/>
    <col min="3" max="3" width="8.42578125" customWidth="1"/>
    <col min="5" max="5" width="9" customWidth="1"/>
    <col min="6" max="6" width="9.28515625" customWidth="1"/>
    <col min="8" max="8" width="10" customWidth="1"/>
    <col min="9" max="9" width="10.42578125" customWidth="1"/>
    <col min="11" max="11" width="10.5703125" customWidth="1"/>
  </cols>
  <sheetData>
    <row r="1" spans="1:11" ht="12.75" customHeight="1" x14ac:dyDescent="0.3">
      <c r="A1" s="275" t="s">
        <v>136</v>
      </c>
      <c r="B1" s="275"/>
      <c r="C1" s="275"/>
      <c r="D1" s="275"/>
      <c r="E1" s="275"/>
      <c r="F1" s="275"/>
      <c r="G1" s="275"/>
      <c r="H1" s="275"/>
      <c r="I1" s="275"/>
      <c r="J1" s="209"/>
      <c r="K1" s="209"/>
    </row>
    <row r="2" spans="1:11" ht="12.75" customHeight="1" x14ac:dyDescent="0.3">
      <c r="A2" s="275"/>
      <c r="B2" s="275"/>
      <c r="C2" s="275"/>
      <c r="D2" s="275"/>
      <c r="E2" s="275"/>
      <c r="F2" s="275"/>
      <c r="G2" s="275"/>
      <c r="H2" s="275"/>
      <c r="I2" s="275"/>
      <c r="J2" s="209"/>
      <c r="K2" s="209"/>
    </row>
    <row r="3" spans="1:11" x14ac:dyDescent="0.25">
      <c r="A3" s="210"/>
      <c r="B3" s="211"/>
      <c r="C3" s="211"/>
      <c r="D3" s="211"/>
      <c r="E3" s="211"/>
      <c r="F3" s="295" t="s">
        <v>137</v>
      </c>
      <c r="G3" s="295"/>
      <c r="H3" s="295"/>
      <c r="I3" s="295"/>
      <c r="J3" s="212"/>
      <c r="K3" s="212"/>
    </row>
    <row r="4" spans="1:11" x14ac:dyDescent="0.25">
      <c r="A4" s="256" t="s">
        <v>1</v>
      </c>
      <c r="B4" s="296" t="s">
        <v>138</v>
      </c>
      <c r="C4" s="296"/>
      <c r="D4" s="296"/>
      <c r="E4" s="296"/>
      <c r="F4" s="296"/>
      <c r="G4" s="296"/>
      <c r="H4" s="296"/>
      <c r="I4" s="297"/>
    </row>
    <row r="5" spans="1:11" x14ac:dyDescent="0.25">
      <c r="A5" s="291"/>
      <c r="B5" s="276" t="s">
        <v>139</v>
      </c>
      <c r="C5" s="277"/>
      <c r="D5" s="277"/>
      <c r="E5" s="278"/>
      <c r="F5" s="256" t="s">
        <v>140</v>
      </c>
      <c r="G5" s="256" t="s">
        <v>141</v>
      </c>
      <c r="H5" s="256" t="s">
        <v>142</v>
      </c>
      <c r="I5" s="287" t="s">
        <v>43</v>
      </c>
    </row>
    <row r="6" spans="1:11" x14ac:dyDescent="0.25">
      <c r="A6" s="257"/>
      <c r="B6" s="214" t="s">
        <v>143</v>
      </c>
      <c r="C6" s="153" t="s">
        <v>144</v>
      </c>
      <c r="D6" s="153" t="s">
        <v>145</v>
      </c>
      <c r="E6" s="153" t="s">
        <v>43</v>
      </c>
      <c r="F6" s="257"/>
      <c r="G6" s="257"/>
      <c r="H6" s="257"/>
      <c r="I6" s="288"/>
    </row>
    <row r="7" spans="1:11" x14ac:dyDescent="0.2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40">
        <v>8</v>
      </c>
      <c r="I7" s="40">
        <v>9</v>
      </c>
    </row>
    <row r="8" spans="1:11" x14ac:dyDescent="0.25">
      <c r="A8" s="16" t="s">
        <v>7</v>
      </c>
      <c r="B8" s="215">
        <v>612497.07999999996</v>
      </c>
      <c r="C8" s="215">
        <v>2648.69</v>
      </c>
      <c r="D8" s="215">
        <v>93281.34</v>
      </c>
      <c r="E8" s="215">
        <f>B8+C8+D8</f>
        <v>708427.10999999987</v>
      </c>
      <c r="F8" s="216">
        <v>130511.47</v>
      </c>
      <c r="G8" s="217">
        <v>32286.560000000001</v>
      </c>
      <c r="H8" s="217">
        <v>51226.05</v>
      </c>
      <c r="I8" s="216">
        <f>E8+F8+G8+H8</f>
        <v>922451.19</v>
      </c>
      <c r="K8" s="218"/>
    </row>
    <row r="9" spans="1:11" x14ac:dyDescent="0.25">
      <c r="A9" s="16" t="s">
        <v>8</v>
      </c>
      <c r="B9" s="215">
        <v>691341.21</v>
      </c>
      <c r="C9" s="215">
        <v>2448.44</v>
      </c>
      <c r="D9" s="215">
        <v>66663.91</v>
      </c>
      <c r="E9" s="215">
        <f t="shared" ref="E9:E17" si="0">B9+C9+D9</f>
        <v>760453.55999999994</v>
      </c>
      <c r="F9" s="216">
        <v>113720.29</v>
      </c>
      <c r="G9" s="217">
        <v>32866.11</v>
      </c>
      <c r="H9" s="217">
        <v>57448.91</v>
      </c>
      <c r="I9" s="216">
        <f t="shared" ref="I9:I17" si="1">E9+F9+G9+H9</f>
        <v>964488.87</v>
      </c>
      <c r="K9" s="218"/>
    </row>
    <row r="10" spans="1:11" x14ac:dyDescent="0.25">
      <c r="A10" s="16" t="s">
        <v>9</v>
      </c>
      <c r="B10" s="215">
        <v>745533.1</v>
      </c>
      <c r="C10" s="215">
        <v>1998.29</v>
      </c>
      <c r="D10" s="215">
        <v>44522.18</v>
      </c>
      <c r="E10" s="215">
        <f t="shared" si="0"/>
        <v>792053.57000000007</v>
      </c>
      <c r="F10" s="216">
        <v>134847.53</v>
      </c>
      <c r="G10" s="217">
        <v>34227.79</v>
      </c>
      <c r="H10" s="217">
        <v>65519.69</v>
      </c>
      <c r="I10" s="216">
        <f t="shared" si="1"/>
        <v>1026648.5800000001</v>
      </c>
      <c r="K10" s="218"/>
    </row>
    <row r="11" spans="1:11" x14ac:dyDescent="0.25">
      <c r="A11" s="16" t="s">
        <v>10</v>
      </c>
      <c r="B11" s="215">
        <v>835290.78</v>
      </c>
      <c r="C11" s="215">
        <v>1575.66</v>
      </c>
      <c r="D11" s="215">
        <v>41075.050000000003</v>
      </c>
      <c r="E11" s="215">
        <f t="shared" si="0"/>
        <v>877941.49000000011</v>
      </c>
      <c r="F11" s="216">
        <v>129243.69</v>
      </c>
      <c r="G11" s="217">
        <v>36101.54</v>
      </c>
      <c r="H11" s="217">
        <v>73563.199999999997</v>
      </c>
      <c r="I11" s="216">
        <f t="shared" si="1"/>
        <v>1116849.9200000002</v>
      </c>
      <c r="K11" s="218"/>
    </row>
    <row r="12" spans="1:11" x14ac:dyDescent="0.25">
      <c r="A12" s="16" t="s">
        <v>11</v>
      </c>
      <c r="B12" s="215">
        <v>895339.83</v>
      </c>
      <c r="C12" s="215">
        <v>550.96</v>
      </c>
      <c r="D12" s="215">
        <v>47122.130000000005</v>
      </c>
      <c r="E12" s="215">
        <f t="shared" si="0"/>
        <v>943012.91999999993</v>
      </c>
      <c r="F12" s="216">
        <v>121376.65</v>
      </c>
      <c r="G12" s="217">
        <v>37413.619999999995</v>
      </c>
      <c r="H12" s="217">
        <v>65780.844911498105</v>
      </c>
      <c r="I12" s="216">
        <f t="shared" si="1"/>
        <v>1167584.034911498</v>
      </c>
      <c r="K12" s="218"/>
    </row>
    <row r="13" spans="1:11" x14ac:dyDescent="0.25">
      <c r="A13" s="16" t="s">
        <v>12</v>
      </c>
      <c r="B13" s="215">
        <v>944021.83000000007</v>
      </c>
      <c r="C13" s="215">
        <v>400.56310000000002</v>
      </c>
      <c r="D13" s="215">
        <v>49093.95</v>
      </c>
      <c r="E13" s="215">
        <f t="shared" si="0"/>
        <v>993516.34310000006</v>
      </c>
      <c r="F13" s="216">
        <v>122377.56</v>
      </c>
      <c r="G13" s="217">
        <v>37915.870000000003</v>
      </c>
      <c r="H13" s="217">
        <v>81548.209999999992</v>
      </c>
      <c r="I13" s="216">
        <f t="shared" si="1"/>
        <v>1235357.9831000001</v>
      </c>
      <c r="K13" s="218"/>
    </row>
    <row r="14" spans="1:11" x14ac:dyDescent="0.25">
      <c r="A14" s="16" t="s">
        <v>13</v>
      </c>
      <c r="B14" s="215">
        <v>986590.65</v>
      </c>
      <c r="C14" s="215">
        <v>347.98703906000003</v>
      </c>
      <c r="D14" s="215">
        <v>50207.74</v>
      </c>
      <c r="E14" s="215">
        <f t="shared" si="0"/>
        <v>1037146.37703906</v>
      </c>
      <c r="F14" s="216">
        <v>126122.69999999998</v>
      </c>
      <c r="G14" s="217">
        <v>38346.120000000003</v>
      </c>
      <c r="H14" s="217">
        <v>101839.48000000001</v>
      </c>
      <c r="I14" s="216">
        <f t="shared" si="1"/>
        <v>1303454.67703906</v>
      </c>
      <c r="K14" s="218"/>
    </row>
    <row r="15" spans="1:11" x14ac:dyDescent="0.25">
      <c r="A15" s="16" t="s">
        <v>14</v>
      </c>
      <c r="B15" s="215">
        <v>1022265.34</v>
      </c>
      <c r="C15" s="215">
        <v>215.09611107000001</v>
      </c>
      <c r="D15" s="215">
        <v>49833.740000000005</v>
      </c>
      <c r="E15" s="215">
        <f t="shared" si="0"/>
        <v>1072314.17611107</v>
      </c>
      <c r="F15" s="216">
        <v>134893.62</v>
      </c>
      <c r="G15" s="217">
        <v>37812.6</v>
      </c>
      <c r="H15" s="217">
        <v>126759.10000000002</v>
      </c>
      <c r="I15" s="216">
        <f t="shared" si="1"/>
        <v>1371779.4961110703</v>
      </c>
      <c r="K15" s="218"/>
    </row>
    <row r="16" spans="1:11" x14ac:dyDescent="0.25">
      <c r="A16" s="16" t="s">
        <v>33</v>
      </c>
      <c r="B16" s="18">
        <v>994196.99</v>
      </c>
      <c r="C16" s="215">
        <v>198.52611107000001</v>
      </c>
      <c r="D16" s="215">
        <v>48442.64</v>
      </c>
      <c r="E16" s="215">
        <f t="shared" si="0"/>
        <v>1042838.15611107</v>
      </c>
      <c r="F16" s="219">
        <v>155769.12</v>
      </c>
      <c r="G16" s="217">
        <v>46472.45</v>
      </c>
      <c r="H16" s="217">
        <v>138337</v>
      </c>
      <c r="I16" s="216">
        <f t="shared" si="1"/>
        <v>1383416.72611107</v>
      </c>
      <c r="J16" s="220"/>
      <c r="K16" s="218"/>
    </row>
    <row r="17" spans="1:13" x14ac:dyDescent="0.25">
      <c r="A17" s="21" t="s">
        <v>34</v>
      </c>
      <c r="B17" s="221">
        <v>981443.23</v>
      </c>
      <c r="C17" s="221">
        <v>223.54000000000002</v>
      </c>
      <c r="D17" s="221">
        <v>50944</v>
      </c>
      <c r="E17" s="215">
        <f t="shared" si="0"/>
        <v>1032610.77</v>
      </c>
      <c r="F17" s="219">
        <v>150299.52000000002</v>
      </c>
      <c r="G17" s="217">
        <v>43029.08</v>
      </c>
      <c r="H17" s="217">
        <v>147247.50794583402</v>
      </c>
      <c r="I17" s="216">
        <f t="shared" si="1"/>
        <v>1373186.8779458341</v>
      </c>
      <c r="K17" s="218"/>
    </row>
    <row r="18" spans="1:13" ht="44.25" customHeight="1" x14ac:dyDescent="0.25">
      <c r="A18" s="25" t="s">
        <v>118</v>
      </c>
      <c r="B18" s="28">
        <f>((B17-B16)/B16)*100</f>
        <v>-1.2828202185564863</v>
      </c>
      <c r="C18" s="28">
        <f t="shared" ref="C18:I18" si="2">((C17-C16)/C16)*100</f>
        <v>12.599797978805997</v>
      </c>
      <c r="D18" s="28">
        <f t="shared" si="2"/>
        <v>5.163550128564423</v>
      </c>
      <c r="E18" s="26">
        <f t="shared" si="2"/>
        <v>-0.98072611278529442</v>
      </c>
      <c r="F18" s="26">
        <f t="shared" si="2"/>
        <v>-3.5113506451085921</v>
      </c>
      <c r="G18" s="26">
        <f t="shared" si="2"/>
        <v>-7.4094866958810988</v>
      </c>
      <c r="H18" s="26">
        <f t="shared" si="2"/>
        <v>6.4411603156306843</v>
      </c>
      <c r="I18" s="26">
        <f t="shared" si="2"/>
        <v>-0.73946251857118483</v>
      </c>
    </row>
    <row r="19" spans="1:13" ht="31.5" customHeight="1" x14ac:dyDescent="0.25">
      <c r="A19" s="27" t="s">
        <v>18</v>
      </c>
      <c r="B19" s="70">
        <f>((B17/B8)^(1/10)-1)*100</f>
        <v>4.8277142296075048</v>
      </c>
      <c r="C19" s="70">
        <f t="shared" ref="C19:I19" si="3">((C17/C8)^(1/10)-1)*100</f>
        <v>-21.903348830814984</v>
      </c>
      <c r="D19" s="70">
        <f t="shared" si="3"/>
        <v>-5.8696168274209537</v>
      </c>
      <c r="E19" s="70">
        <f t="shared" si="3"/>
        <v>3.8398728810299154</v>
      </c>
      <c r="F19" s="70">
        <f t="shared" si="3"/>
        <v>1.42170127120409</v>
      </c>
      <c r="G19" s="70">
        <f t="shared" si="3"/>
        <v>2.9138981299518418</v>
      </c>
      <c r="H19" s="70">
        <f t="shared" si="3"/>
        <v>11.136242287489818</v>
      </c>
      <c r="I19" s="70">
        <f t="shared" si="3"/>
        <v>4.0587548570186094</v>
      </c>
    </row>
    <row r="20" spans="1:13" x14ac:dyDescent="0.25">
      <c r="A20" s="289" t="s">
        <v>146</v>
      </c>
      <c r="B20" s="289"/>
      <c r="C20" s="222" t="s">
        <v>147</v>
      </c>
      <c r="D20" s="222"/>
      <c r="E20" s="31"/>
      <c r="F20" s="31"/>
      <c r="G20" s="31"/>
      <c r="H20" s="31"/>
      <c r="I20" s="31"/>
    </row>
    <row r="21" spans="1:13" x14ac:dyDescent="0.25">
      <c r="A21" s="50" t="s">
        <v>148</v>
      </c>
      <c r="B21" s="71"/>
      <c r="C21" s="31"/>
      <c r="D21" s="31"/>
      <c r="E21" s="31"/>
      <c r="F21" s="31"/>
      <c r="G21" s="31"/>
      <c r="H21" s="31"/>
      <c r="I21" s="31"/>
    </row>
    <row r="22" spans="1:13" x14ac:dyDescent="0.25">
      <c r="K22" s="223"/>
    </row>
    <row r="24" spans="1:13" ht="15" customHeight="1" x14ac:dyDescent="0.25">
      <c r="A24" s="275" t="s">
        <v>149</v>
      </c>
      <c r="B24" s="275"/>
      <c r="C24" s="275"/>
      <c r="D24" s="275"/>
      <c r="E24" s="275"/>
      <c r="F24" s="275"/>
      <c r="G24" s="275"/>
      <c r="H24" s="275"/>
      <c r="I24" s="275"/>
    </row>
    <row r="25" spans="1:13" ht="29.25" customHeight="1" x14ac:dyDescent="0.25">
      <c r="A25" s="275"/>
      <c r="B25" s="275"/>
      <c r="C25" s="275"/>
      <c r="D25" s="275"/>
      <c r="E25" s="275"/>
      <c r="F25" s="275"/>
      <c r="G25" s="275"/>
      <c r="H25" s="275"/>
      <c r="I25" s="275"/>
    </row>
    <row r="26" spans="1:13" x14ac:dyDescent="0.25">
      <c r="A26" s="210"/>
      <c r="B26" s="211"/>
      <c r="C26" s="211"/>
      <c r="D26" s="211"/>
      <c r="E26" s="211"/>
      <c r="F26" s="290" t="s">
        <v>150</v>
      </c>
      <c r="G26" s="290"/>
      <c r="H26" s="290"/>
      <c r="I26" s="290"/>
      <c r="J26" s="224"/>
    </row>
    <row r="27" spans="1:13" ht="15" customHeight="1" x14ac:dyDescent="0.25">
      <c r="A27" s="256" t="s">
        <v>1</v>
      </c>
      <c r="B27" s="284" t="s">
        <v>151</v>
      </c>
      <c r="C27" s="285"/>
      <c r="D27" s="285"/>
      <c r="E27" s="285"/>
      <c r="F27" s="285"/>
      <c r="G27" s="285"/>
      <c r="H27" s="285"/>
      <c r="I27" s="292" t="s">
        <v>152</v>
      </c>
      <c r="J27" s="283"/>
    </row>
    <row r="28" spans="1:13" x14ac:dyDescent="0.25">
      <c r="A28" s="291"/>
      <c r="B28" s="284" t="s">
        <v>139</v>
      </c>
      <c r="C28" s="285"/>
      <c r="D28" s="285"/>
      <c r="E28" s="286"/>
      <c r="F28" s="256" t="s">
        <v>140</v>
      </c>
      <c r="G28" s="256" t="s">
        <v>142</v>
      </c>
      <c r="H28" s="287" t="s">
        <v>43</v>
      </c>
      <c r="I28" s="293"/>
      <c r="J28" s="283"/>
    </row>
    <row r="29" spans="1:13" x14ac:dyDescent="0.25">
      <c r="A29" s="257"/>
      <c r="B29" s="214" t="s">
        <v>143</v>
      </c>
      <c r="C29" s="153" t="s">
        <v>144</v>
      </c>
      <c r="D29" s="153" t="s">
        <v>145</v>
      </c>
      <c r="E29" s="153" t="s">
        <v>43</v>
      </c>
      <c r="F29" s="257"/>
      <c r="G29" s="257"/>
      <c r="H29" s="288"/>
      <c r="I29" s="294"/>
      <c r="J29" s="283"/>
    </row>
    <row r="30" spans="1:13" x14ac:dyDescent="0.25">
      <c r="A30" s="8">
        <v>1</v>
      </c>
      <c r="B30" s="40">
        <v>10</v>
      </c>
      <c r="C30" s="40">
        <v>11</v>
      </c>
      <c r="D30" s="40">
        <v>12</v>
      </c>
      <c r="E30" s="40">
        <v>13</v>
      </c>
      <c r="F30" s="40">
        <v>14</v>
      </c>
      <c r="G30" s="40">
        <v>15</v>
      </c>
      <c r="H30" s="40">
        <v>16</v>
      </c>
      <c r="I30" s="41"/>
      <c r="J30" s="225"/>
    </row>
    <row r="31" spans="1:13" x14ac:dyDescent="0.25">
      <c r="A31" s="16" t="s">
        <v>7</v>
      </c>
      <c r="B31" s="216">
        <v>104862.65</v>
      </c>
      <c r="C31" s="216">
        <v>6244.3</v>
      </c>
      <c r="D31" s="216">
        <v>21971.57</v>
      </c>
      <c r="E31" s="216">
        <f>B31+C31+D31</f>
        <v>133078.51999999999</v>
      </c>
      <c r="F31" s="216">
        <v>131.28</v>
      </c>
      <c r="G31" s="216">
        <v>1178.18</v>
      </c>
      <c r="H31" s="216">
        <f>E31+F31+G31</f>
        <v>134387.97999999998</v>
      </c>
      <c r="I31" s="216">
        <f t="shared" ref="I31:I40" si="4">H31+I8</f>
        <v>1056839.17</v>
      </c>
      <c r="J31" s="226"/>
      <c r="K31" s="227"/>
      <c r="L31" s="75"/>
      <c r="M31" s="75"/>
    </row>
    <row r="32" spans="1:13" x14ac:dyDescent="0.25">
      <c r="A32" s="16" t="s">
        <v>8</v>
      </c>
      <c r="B32" s="216">
        <v>113166.95</v>
      </c>
      <c r="C32" s="216">
        <v>8205.2199999999993</v>
      </c>
      <c r="D32" s="216">
        <v>20768.88</v>
      </c>
      <c r="E32" s="216">
        <f t="shared" ref="E32:E40" si="5">B32+C32+D32</f>
        <v>142141.04999999999</v>
      </c>
      <c r="F32" s="216">
        <v>118.18</v>
      </c>
      <c r="G32" s="216">
        <v>1750.42</v>
      </c>
      <c r="H32" s="216">
        <f t="shared" ref="H32:H40" si="6">E32+F32+G32</f>
        <v>144009.65</v>
      </c>
      <c r="I32" s="216">
        <f t="shared" si="4"/>
        <v>1108498.52</v>
      </c>
      <c r="J32" s="226"/>
      <c r="K32" s="227"/>
      <c r="L32" s="75"/>
      <c r="M32" s="75"/>
    </row>
    <row r="33" spans="1:13" x14ac:dyDescent="0.25">
      <c r="A33" s="16" t="s">
        <v>9</v>
      </c>
      <c r="B33" s="216">
        <v>118178.444908269</v>
      </c>
      <c r="C33" s="216">
        <v>8866.4650864280502</v>
      </c>
      <c r="D33" s="216">
        <v>19911.636903731182</v>
      </c>
      <c r="E33" s="216">
        <f t="shared" si="5"/>
        <v>146956.54689842823</v>
      </c>
      <c r="F33" s="216">
        <v>129.06</v>
      </c>
      <c r="G33" s="216">
        <v>1902.6192329999997</v>
      </c>
      <c r="H33" s="216">
        <f t="shared" si="6"/>
        <v>148988.22613142824</v>
      </c>
      <c r="I33" s="216">
        <f t="shared" si="4"/>
        <v>1175636.8061314283</v>
      </c>
      <c r="J33" s="226"/>
      <c r="K33" s="227"/>
      <c r="L33" s="75"/>
      <c r="M33" s="75"/>
    </row>
    <row r="34" spans="1:13" x14ac:dyDescent="0.25">
      <c r="A34" s="16" t="s">
        <v>10</v>
      </c>
      <c r="B34" s="216">
        <v>128401.06284753638</v>
      </c>
      <c r="C34" s="216">
        <v>9719.5681920010084</v>
      </c>
      <c r="D34" s="216">
        <v>21135.247629624944</v>
      </c>
      <c r="E34" s="216">
        <f t="shared" si="5"/>
        <v>159255.87866916231</v>
      </c>
      <c r="F34" s="216">
        <v>144.69</v>
      </c>
      <c r="G34" s="216">
        <v>2656.4342292999995</v>
      </c>
      <c r="H34" s="216">
        <f t="shared" si="6"/>
        <v>162057.00289846232</v>
      </c>
      <c r="I34" s="216">
        <f t="shared" si="4"/>
        <v>1278906.9228984625</v>
      </c>
      <c r="J34" s="226"/>
      <c r="K34" s="227"/>
      <c r="L34" s="75"/>
      <c r="M34" s="75"/>
    </row>
    <row r="35" spans="1:13" x14ac:dyDescent="0.25">
      <c r="A35" s="16" t="s">
        <v>11</v>
      </c>
      <c r="B35" s="216">
        <v>136720.53842859747</v>
      </c>
      <c r="C35" s="216">
        <v>8412.1646970528764</v>
      </c>
      <c r="D35" s="216">
        <v>21083.29496826154</v>
      </c>
      <c r="E35" s="216">
        <f t="shared" si="5"/>
        <v>166215.99809391188</v>
      </c>
      <c r="F35" s="216">
        <v>110.08565000000002</v>
      </c>
      <c r="G35" s="216">
        <v>2046.0793204609886</v>
      </c>
      <c r="H35" s="216">
        <f t="shared" si="6"/>
        <v>168372.16306437287</v>
      </c>
      <c r="I35" s="216">
        <f t="shared" si="4"/>
        <v>1335956.1979758709</v>
      </c>
      <c r="J35" s="226"/>
      <c r="K35" s="227"/>
      <c r="L35" s="75"/>
      <c r="M35" s="75"/>
    </row>
    <row r="36" spans="1:13" x14ac:dyDescent="0.25">
      <c r="A36" s="16" t="s">
        <v>12</v>
      </c>
      <c r="B36" s="216">
        <v>137588.31074462621</v>
      </c>
      <c r="C36" s="216">
        <v>9181.7406594530057</v>
      </c>
      <c r="D36" s="216">
        <v>22855.309378300797</v>
      </c>
      <c r="E36" s="216">
        <f t="shared" si="5"/>
        <v>169625.36078238001</v>
      </c>
      <c r="F36" s="216">
        <v>143.64332300000001</v>
      </c>
      <c r="G36" s="216">
        <v>2277.0229001721659</v>
      </c>
      <c r="H36" s="216">
        <f t="shared" si="6"/>
        <v>172046.02700555217</v>
      </c>
      <c r="I36" s="216">
        <f t="shared" si="4"/>
        <v>1407404.0101055522</v>
      </c>
      <c r="J36" s="226"/>
      <c r="K36" s="227"/>
      <c r="L36" s="75"/>
      <c r="M36" s="75"/>
    </row>
    <row r="37" spans="1:13" x14ac:dyDescent="0.25">
      <c r="A37" s="16" t="s">
        <v>13</v>
      </c>
      <c r="B37" s="216">
        <v>143867.68115917617</v>
      </c>
      <c r="C37" s="216">
        <v>8106.886352044964</v>
      </c>
      <c r="D37" s="216">
        <v>25362.170884695795</v>
      </c>
      <c r="E37" s="216">
        <f t="shared" si="5"/>
        <v>177336.73839591694</v>
      </c>
      <c r="F37" s="216">
        <v>112.47986</v>
      </c>
      <c r="G37" s="216">
        <v>2328.1706825400793</v>
      </c>
      <c r="H37" s="216">
        <f t="shared" si="6"/>
        <v>179777.38893845701</v>
      </c>
      <c r="I37" s="216">
        <f t="shared" si="4"/>
        <v>1483232.065977517</v>
      </c>
      <c r="J37" s="226"/>
      <c r="K37" s="227"/>
      <c r="L37" s="75"/>
      <c r="M37" s="75"/>
    </row>
    <row r="38" spans="1:13" x14ac:dyDescent="0.25">
      <c r="A38" s="16" t="s">
        <v>14</v>
      </c>
      <c r="B38" s="217">
        <v>184250.36009185622</v>
      </c>
      <c r="C38" s="217">
        <v>5334.3224887489623</v>
      </c>
      <c r="D38" s="217">
        <v>19545.085506403793</v>
      </c>
      <c r="E38" s="216">
        <f t="shared" si="5"/>
        <v>209129.76808700897</v>
      </c>
      <c r="F38" s="216">
        <v>270.038748</v>
      </c>
      <c r="G38" s="216">
        <v>3673.923203282036</v>
      </c>
      <c r="H38" s="216">
        <f t="shared" si="6"/>
        <v>213073.73003829099</v>
      </c>
      <c r="I38" s="216">
        <f t="shared" si="4"/>
        <v>1584853.2261493613</v>
      </c>
      <c r="J38" s="226"/>
      <c r="K38" s="227"/>
      <c r="L38" s="75"/>
      <c r="M38" s="75"/>
    </row>
    <row r="39" spans="1:13" x14ac:dyDescent="0.25">
      <c r="A39" s="16" t="s">
        <v>33</v>
      </c>
      <c r="B39" s="217">
        <v>205545.77711105754</v>
      </c>
      <c r="C39" s="217">
        <v>1919.316248443964</v>
      </c>
      <c r="D39" s="217">
        <v>25443.149823403797</v>
      </c>
      <c r="E39" s="216">
        <f t="shared" si="5"/>
        <v>232908.24318290531</v>
      </c>
      <c r="F39" s="217">
        <v>348.03716700000001</v>
      </c>
      <c r="G39" s="217">
        <v>6310.4702169285283</v>
      </c>
      <c r="H39" s="216">
        <f t="shared" si="6"/>
        <v>239566.75056683383</v>
      </c>
      <c r="I39" s="216">
        <f t="shared" si="4"/>
        <v>1622983.4766779039</v>
      </c>
      <c r="J39" s="226"/>
      <c r="K39" s="228"/>
      <c r="L39" s="75"/>
      <c r="M39" s="75"/>
    </row>
    <row r="40" spans="1:13" x14ac:dyDescent="0.25">
      <c r="A40" s="21" t="s">
        <v>34</v>
      </c>
      <c r="B40" s="217">
        <v>169137.912832314</v>
      </c>
      <c r="C40" s="217">
        <v>2002.32579845384</v>
      </c>
      <c r="D40" s="217">
        <v>21240.968488282801</v>
      </c>
      <c r="E40" s="216">
        <f t="shared" si="5"/>
        <v>192381.20711905067</v>
      </c>
      <c r="F40" s="217">
        <v>350.55783865841801</v>
      </c>
      <c r="G40" s="217">
        <v>7268.2350422905101</v>
      </c>
      <c r="H40" s="216">
        <f t="shared" si="6"/>
        <v>199999.99999999959</v>
      </c>
      <c r="I40" s="216">
        <f t="shared" si="4"/>
        <v>1573186.8779458336</v>
      </c>
      <c r="J40" s="226"/>
      <c r="K40" s="228"/>
      <c r="L40" s="75"/>
      <c r="M40" s="75"/>
    </row>
    <row r="41" spans="1:13" ht="38.25" x14ac:dyDescent="0.25">
      <c r="A41" s="25" t="s">
        <v>118</v>
      </c>
      <c r="B41" s="26">
        <f>((B40-B39)/B39)*100</f>
        <v>-17.712776584591257</v>
      </c>
      <c r="C41" s="26">
        <f t="shared" ref="C41:I41" si="7">((C40-C39)/C39)*100</f>
        <v>4.3249542683324762</v>
      </c>
      <c r="D41" s="26">
        <f t="shared" si="7"/>
        <v>-16.515963488355652</v>
      </c>
      <c r="E41" s="26">
        <f t="shared" si="7"/>
        <v>-17.400430105012784</v>
      </c>
      <c r="F41" s="26">
        <f t="shared" si="7"/>
        <v>0.724253584795441</v>
      </c>
      <c r="G41" s="26">
        <f t="shared" si="7"/>
        <v>15.177392372325482</v>
      </c>
      <c r="H41" s="26">
        <f t="shared" si="7"/>
        <v>-16.51596078054078</v>
      </c>
      <c r="I41" s="26">
        <f t="shared" si="7"/>
        <v>-3.0682135368376824</v>
      </c>
      <c r="J41" s="229"/>
      <c r="K41" s="230"/>
      <c r="L41" s="75"/>
      <c r="M41" s="75"/>
    </row>
    <row r="42" spans="1:13" ht="25.5" x14ac:dyDescent="0.25">
      <c r="A42" s="27" t="s">
        <v>18</v>
      </c>
      <c r="B42" s="70">
        <f>((B40/B31)^(1/9)-1)*100</f>
        <v>5.4554196523787901</v>
      </c>
      <c r="C42" s="70">
        <f t="shared" ref="C42:I42" si="8">((C40/C31)^(1/9)-1)*100</f>
        <v>-11.871419308426546</v>
      </c>
      <c r="D42" s="70">
        <f t="shared" si="8"/>
        <v>-0.37504552104523636</v>
      </c>
      <c r="E42" s="70">
        <f t="shared" si="8"/>
        <v>4.1798801982281031</v>
      </c>
      <c r="F42" s="70">
        <f t="shared" si="8"/>
        <v>11.531021377631422</v>
      </c>
      <c r="G42" s="70">
        <f t="shared" si="8"/>
        <v>22.405779560087758</v>
      </c>
      <c r="H42" s="70">
        <f t="shared" si="8"/>
        <v>4.5166564006551058</v>
      </c>
      <c r="I42" s="70">
        <f t="shared" si="8"/>
        <v>4.5193797372320654</v>
      </c>
      <c r="J42" s="231"/>
    </row>
    <row r="43" spans="1:13" x14ac:dyDescent="0.25">
      <c r="A43" s="289" t="s">
        <v>146</v>
      </c>
      <c r="B43" s="289"/>
      <c r="C43" s="222" t="s">
        <v>147</v>
      </c>
      <c r="D43" s="222"/>
      <c r="E43" s="31"/>
      <c r="F43" s="31"/>
      <c r="G43" s="31"/>
      <c r="H43" s="31"/>
      <c r="I43" s="31"/>
    </row>
    <row r="44" spans="1:13" x14ac:dyDescent="0.25">
      <c r="A44" s="50" t="s">
        <v>148</v>
      </c>
      <c r="B44" s="71"/>
      <c r="C44" s="31"/>
      <c r="D44" s="31"/>
      <c r="E44" s="31"/>
      <c r="F44" s="31"/>
      <c r="G44" s="31"/>
      <c r="H44" s="31"/>
      <c r="I44" s="31"/>
    </row>
    <row r="45" spans="1:13" ht="15.75" x14ac:dyDescent="0.25">
      <c r="A45" s="232"/>
      <c r="B45" s="233"/>
    </row>
    <row r="46" spans="1:13" ht="15.75" x14ac:dyDescent="0.25">
      <c r="A46" s="232"/>
      <c r="B46" s="233"/>
    </row>
    <row r="47" spans="1:13" x14ac:dyDescent="0.25">
      <c r="E47" s="218"/>
      <c r="F47" s="218"/>
      <c r="G47" s="218"/>
      <c r="H47" s="218"/>
      <c r="I47" s="218"/>
    </row>
    <row r="49" spans="5:8" x14ac:dyDescent="0.25">
      <c r="E49" s="218"/>
      <c r="F49" s="218"/>
      <c r="G49" s="218"/>
      <c r="H49" s="218"/>
    </row>
  </sheetData>
  <mergeCells count="21">
    <mergeCell ref="A1:I2"/>
    <mergeCell ref="F3:I3"/>
    <mergeCell ref="A4:A6"/>
    <mergeCell ref="B4:I4"/>
    <mergeCell ref="B5:E5"/>
    <mergeCell ref="F5:F6"/>
    <mergeCell ref="G5:G6"/>
    <mergeCell ref="H5:H6"/>
    <mergeCell ref="I5:I6"/>
    <mergeCell ref="A43:B43"/>
    <mergeCell ref="A20:B20"/>
    <mergeCell ref="A24:I25"/>
    <mergeCell ref="F26:I26"/>
    <mergeCell ref="A27:A29"/>
    <mergeCell ref="B27:H27"/>
    <mergeCell ref="I27:I29"/>
    <mergeCell ref="J27:J29"/>
    <mergeCell ref="B28:E28"/>
    <mergeCell ref="F28:F29"/>
    <mergeCell ref="G28:G29"/>
    <mergeCell ref="H28:H2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3.1</vt:lpstr>
      <vt:lpstr>3.2</vt:lpstr>
      <vt:lpstr>3.3</vt:lpstr>
      <vt:lpstr>3.3 (A&amp;B)</vt:lpstr>
      <vt:lpstr>3.4</vt:lpstr>
      <vt:lpstr>conti. 3.4</vt:lpstr>
      <vt:lpstr>3.5</vt:lpstr>
      <vt:lpstr>3.6</vt:lpstr>
      <vt:lpstr>'3.5'!Print_Area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2022-02-07T11:07:55Z</dcterms:created>
  <dcterms:modified xsi:type="dcterms:W3CDTF">2022-02-08T10:21:34Z</dcterms:modified>
</cp:coreProperties>
</file>