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To be uploaded\Chapter 2\"/>
    </mc:Choice>
  </mc:AlternateContent>
  <xr:revisionPtr revIDLastSave="0" documentId="13_ncr:1_{1F37D8B3-8929-4ECE-8C7E-F5902CF34967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2.1" sheetId="1" r:id="rId1"/>
    <sheet name="2.1 continue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externalReferences>
    <externalReference r:id="rId8"/>
    <externalReference r:id="rId9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7" l="1"/>
  <c r="H43" i="7"/>
  <c r="G43" i="7"/>
  <c r="F43" i="7"/>
  <c r="E43" i="7"/>
  <c r="D43" i="7"/>
  <c r="C43" i="7"/>
  <c r="L42" i="6"/>
  <c r="K42" i="6"/>
  <c r="J42" i="6"/>
  <c r="I42" i="6"/>
  <c r="G42" i="6"/>
  <c r="F42" i="6"/>
  <c r="E42" i="6"/>
  <c r="D42" i="6"/>
  <c r="C42" i="6"/>
  <c r="N41" i="6"/>
  <c r="O41" i="6" s="1"/>
  <c r="M41" i="6"/>
  <c r="N40" i="6"/>
  <c r="O40" i="6" s="1"/>
  <c r="M40" i="6"/>
  <c r="N39" i="6"/>
  <c r="O39" i="6" s="1"/>
  <c r="M39" i="6"/>
  <c r="N38" i="6"/>
  <c r="O38" i="6" s="1"/>
  <c r="M38" i="6"/>
  <c r="N37" i="6"/>
  <c r="O37" i="6" s="1"/>
  <c r="M37" i="6"/>
  <c r="N36" i="6"/>
  <c r="M36" i="6"/>
  <c r="N35" i="6"/>
  <c r="O35" i="6" s="1"/>
  <c r="M35" i="6"/>
  <c r="N34" i="6"/>
  <c r="M34" i="6"/>
  <c r="O34" i="6" s="1"/>
  <c r="N33" i="6"/>
  <c r="O33" i="6" s="1"/>
  <c r="M33" i="6"/>
  <c r="N32" i="6"/>
  <c r="O32" i="6" s="1"/>
  <c r="M32" i="6"/>
  <c r="N31" i="6"/>
  <c r="M31" i="6"/>
  <c r="N30" i="6"/>
  <c r="O30" i="6" s="1"/>
  <c r="M30" i="6"/>
  <c r="N29" i="6"/>
  <c r="M29" i="6"/>
  <c r="N28" i="6"/>
  <c r="M28" i="6"/>
  <c r="N27" i="6"/>
  <c r="O27" i="6" s="1"/>
  <c r="M27" i="6"/>
  <c r="N26" i="6"/>
  <c r="M26" i="6"/>
  <c r="N25" i="6"/>
  <c r="O25" i="6" s="1"/>
  <c r="M25" i="6"/>
  <c r="N24" i="6"/>
  <c r="M24" i="6"/>
  <c r="O24" i="6" s="1"/>
  <c r="N23" i="6"/>
  <c r="O23" i="6" s="1"/>
  <c r="M23" i="6"/>
  <c r="N22" i="6"/>
  <c r="O22" i="6" s="1"/>
  <c r="M22" i="6"/>
  <c r="N21" i="6"/>
  <c r="O21" i="6" s="1"/>
  <c r="M21" i="6"/>
  <c r="N20" i="6"/>
  <c r="M20" i="6"/>
  <c r="N19" i="6"/>
  <c r="O19" i="6" s="1"/>
  <c r="M19" i="6"/>
  <c r="N18" i="6"/>
  <c r="M18" i="6"/>
  <c r="O18" i="6" s="1"/>
  <c r="N17" i="6"/>
  <c r="O17" i="6" s="1"/>
  <c r="M17" i="6"/>
  <c r="N16" i="6"/>
  <c r="M16" i="6"/>
  <c r="O16" i="6" s="1"/>
  <c r="N15" i="6"/>
  <c r="M15" i="6"/>
  <c r="N14" i="6"/>
  <c r="O14" i="6" s="1"/>
  <c r="M14" i="6"/>
  <c r="N13" i="6"/>
  <c r="M13" i="6"/>
  <c r="N12" i="6"/>
  <c r="M12" i="6"/>
  <c r="N11" i="6"/>
  <c r="O11" i="6" s="1"/>
  <c r="M11" i="6"/>
  <c r="N10" i="6"/>
  <c r="M10" i="6"/>
  <c r="N9" i="6"/>
  <c r="O9" i="6" s="1"/>
  <c r="M9" i="6"/>
  <c r="N8" i="6"/>
  <c r="M8" i="6"/>
  <c r="O8" i="6" s="1"/>
  <c r="N7" i="6"/>
  <c r="O7" i="6" s="1"/>
  <c r="M7" i="6"/>
  <c r="N6" i="6"/>
  <c r="O6" i="6" s="1"/>
  <c r="M6" i="6"/>
  <c r="N5" i="6"/>
  <c r="O5" i="6" s="1"/>
  <c r="M5" i="6"/>
  <c r="I52" i="5"/>
  <c r="H52" i="5"/>
  <c r="G52" i="5"/>
  <c r="F52" i="5"/>
  <c r="E52" i="5"/>
  <c r="D52" i="5"/>
  <c r="C52" i="5"/>
  <c r="B52" i="5"/>
  <c r="I51" i="5"/>
  <c r="I53" i="5" s="1"/>
  <c r="H51" i="5"/>
  <c r="H53" i="5" s="1"/>
  <c r="G51" i="5"/>
  <c r="F51" i="5"/>
  <c r="E51" i="5"/>
  <c r="E53" i="5" s="1"/>
  <c r="D51" i="5"/>
  <c r="D53" i="5" s="1"/>
  <c r="C51" i="5"/>
  <c r="C53" i="5" s="1"/>
  <c r="B51" i="5"/>
  <c r="B53" i="5" s="1"/>
  <c r="I50" i="5"/>
  <c r="H50" i="5"/>
  <c r="G50" i="5"/>
  <c r="F50" i="5"/>
  <c r="E50" i="5"/>
  <c r="D50" i="5"/>
  <c r="C50" i="5"/>
  <c r="B50" i="5"/>
  <c r="K49" i="5"/>
  <c r="L49" i="5" s="1"/>
  <c r="J49" i="5"/>
  <c r="K48" i="5"/>
  <c r="J48" i="5"/>
  <c r="K47" i="5"/>
  <c r="L47" i="5" s="1"/>
  <c r="J47" i="5"/>
  <c r="K46" i="5"/>
  <c r="J46" i="5"/>
  <c r="L46" i="5" s="1"/>
  <c r="K45" i="5"/>
  <c r="L45" i="5" s="1"/>
  <c r="J45" i="5"/>
  <c r="K44" i="5"/>
  <c r="J44" i="5"/>
  <c r="L44" i="5" s="1"/>
  <c r="K43" i="5"/>
  <c r="J43" i="5"/>
  <c r="L42" i="5"/>
  <c r="K42" i="5"/>
  <c r="J42" i="5"/>
  <c r="I41" i="5"/>
  <c r="H41" i="5"/>
  <c r="G41" i="5"/>
  <c r="F41" i="5"/>
  <c r="E41" i="5"/>
  <c r="D41" i="5"/>
  <c r="C41" i="5"/>
  <c r="B41" i="5"/>
  <c r="K40" i="5"/>
  <c r="J40" i="5"/>
  <c r="K39" i="5"/>
  <c r="L39" i="5" s="1"/>
  <c r="J39" i="5"/>
  <c r="K38" i="5"/>
  <c r="L38" i="5" s="1"/>
  <c r="J38" i="5"/>
  <c r="K37" i="5"/>
  <c r="L37" i="5" s="1"/>
  <c r="J37" i="5"/>
  <c r="K36" i="5"/>
  <c r="J36" i="5"/>
  <c r="L36" i="5" s="1"/>
  <c r="K35" i="5"/>
  <c r="J35" i="5"/>
  <c r="L34" i="5"/>
  <c r="K34" i="5"/>
  <c r="J34" i="5"/>
  <c r="I33" i="5"/>
  <c r="H33" i="5"/>
  <c r="G33" i="5"/>
  <c r="F33" i="5"/>
  <c r="E33" i="5"/>
  <c r="D33" i="5"/>
  <c r="C33" i="5"/>
  <c r="B33" i="5"/>
  <c r="K32" i="5"/>
  <c r="J32" i="5"/>
  <c r="K31" i="5"/>
  <c r="L31" i="5" s="1"/>
  <c r="J31" i="5"/>
  <c r="K30" i="5"/>
  <c r="L30" i="5" s="1"/>
  <c r="J30" i="5"/>
  <c r="K29" i="5"/>
  <c r="L29" i="5" s="1"/>
  <c r="J29" i="5"/>
  <c r="K28" i="5"/>
  <c r="J28" i="5"/>
  <c r="L28" i="5" s="1"/>
  <c r="K27" i="5"/>
  <c r="J27" i="5"/>
  <c r="L26" i="5"/>
  <c r="K26" i="5"/>
  <c r="J26" i="5"/>
  <c r="K25" i="5"/>
  <c r="J25" i="5"/>
  <c r="I24" i="5"/>
  <c r="H24" i="5"/>
  <c r="G24" i="5"/>
  <c r="F24" i="5"/>
  <c r="E24" i="5"/>
  <c r="D24" i="5"/>
  <c r="C24" i="5"/>
  <c r="B24" i="5"/>
  <c r="K23" i="5"/>
  <c r="L23" i="5" s="1"/>
  <c r="J23" i="5"/>
  <c r="K22" i="5"/>
  <c r="L22" i="5" s="1"/>
  <c r="J22" i="5"/>
  <c r="K21" i="5"/>
  <c r="L21" i="5" s="1"/>
  <c r="J21" i="5"/>
  <c r="K20" i="5"/>
  <c r="J20" i="5"/>
  <c r="L20" i="5" s="1"/>
  <c r="K19" i="5"/>
  <c r="J19" i="5"/>
  <c r="L18" i="5"/>
  <c r="K18" i="5"/>
  <c r="J18" i="5"/>
  <c r="K17" i="5"/>
  <c r="J17" i="5"/>
  <c r="K16" i="5"/>
  <c r="K24" i="5" s="1"/>
  <c r="J16" i="5"/>
  <c r="I15" i="5"/>
  <c r="H15" i="5"/>
  <c r="G15" i="5"/>
  <c r="F15" i="5"/>
  <c r="E15" i="5"/>
  <c r="D15" i="5"/>
  <c r="C15" i="5"/>
  <c r="B15" i="5"/>
  <c r="K14" i="5"/>
  <c r="J14" i="5"/>
  <c r="J52" i="5" s="1"/>
  <c r="K13" i="5"/>
  <c r="L13" i="5" s="1"/>
  <c r="J13" i="5"/>
  <c r="K12" i="5"/>
  <c r="J12" i="5"/>
  <c r="L12" i="5" s="1"/>
  <c r="K11" i="5"/>
  <c r="J11" i="5"/>
  <c r="L10" i="5"/>
  <c r="K10" i="5"/>
  <c r="J10" i="5"/>
  <c r="K9" i="5"/>
  <c r="J9" i="5"/>
  <c r="K8" i="5"/>
  <c r="L8" i="5" s="1"/>
  <c r="J8" i="5"/>
  <c r="K7" i="5"/>
  <c r="J7" i="5"/>
  <c r="K6" i="5"/>
  <c r="J6" i="5"/>
  <c r="K5" i="5"/>
  <c r="J5" i="5"/>
  <c r="G43" i="4"/>
  <c r="F43" i="4"/>
  <c r="D43" i="4"/>
  <c r="C43" i="4"/>
  <c r="B43" i="4"/>
  <c r="G42" i="4"/>
  <c r="F42" i="4"/>
  <c r="D42" i="4"/>
  <c r="C42" i="4"/>
  <c r="B42" i="4"/>
  <c r="E41" i="4"/>
  <c r="H41" i="4" s="1"/>
  <c r="E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H33" i="4"/>
  <c r="E33" i="4"/>
  <c r="E32" i="4"/>
  <c r="H19" i="4"/>
  <c r="G19" i="4"/>
  <c r="F19" i="4"/>
  <c r="D19" i="4"/>
  <c r="C19" i="4"/>
  <c r="B19" i="4"/>
  <c r="H18" i="4"/>
  <c r="G18" i="4"/>
  <c r="F18" i="4"/>
  <c r="D18" i="4"/>
  <c r="C18" i="4"/>
  <c r="B18" i="4"/>
  <c r="E17" i="4"/>
  <c r="E19" i="4" s="1"/>
  <c r="E16" i="4"/>
  <c r="I16" i="4" s="1"/>
  <c r="E15" i="4"/>
  <c r="I15" i="4" s="1"/>
  <c r="E14" i="4"/>
  <c r="I14" i="4" s="1"/>
  <c r="E13" i="4"/>
  <c r="I13" i="4" s="1"/>
  <c r="E12" i="4"/>
  <c r="I12" i="4" s="1"/>
  <c r="I11" i="4"/>
  <c r="E11" i="4"/>
  <c r="E10" i="4"/>
  <c r="I10" i="4" s="1"/>
  <c r="E9" i="4"/>
  <c r="I9" i="4" s="1"/>
  <c r="E8" i="4"/>
  <c r="I8" i="4" s="1"/>
  <c r="H35" i="3"/>
  <c r="I35" i="3" s="1"/>
  <c r="G35" i="3"/>
  <c r="H34" i="3"/>
  <c r="I34" i="3" s="1"/>
  <c r="G34" i="3"/>
  <c r="F33" i="3"/>
  <c r="E33" i="3"/>
  <c r="D33" i="3"/>
  <c r="C33" i="3"/>
  <c r="H32" i="3"/>
  <c r="I32" i="3" s="1"/>
  <c r="G32" i="3"/>
  <c r="H31" i="3"/>
  <c r="G31" i="3"/>
  <c r="H30" i="3"/>
  <c r="I30" i="3" s="1"/>
  <c r="G30" i="3"/>
  <c r="F29" i="3"/>
  <c r="H29" i="3" s="1"/>
  <c r="E29" i="3"/>
  <c r="D29" i="3"/>
  <c r="C29" i="3"/>
  <c r="H28" i="3"/>
  <c r="I28" i="3" s="1"/>
  <c r="G28" i="3"/>
  <c r="H27" i="3"/>
  <c r="I27" i="3" s="1"/>
  <c r="G27" i="3"/>
  <c r="H26" i="3"/>
  <c r="G26" i="3"/>
  <c r="F25" i="3"/>
  <c r="H25" i="3" s="1"/>
  <c r="E25" i="3"/>
  <c r="D25" i="3"/>
  <c r="C25" i="3"/>
  <c r="H24" i="3"/>
  <c r="G24" i="3"/>
  <c r="H23" i="3"/>
  <c r="I23" i="3" s="1"/>
  <c r="G23" i="3"/>
  <c r="F22" i="3"/>
  <c r="H22" i="3" s="1"/>
  <c r="E22" i="3"/>
  <c r="D22" i="3"/>
  <c r="C22" i="3"/>
  <c r="G22" i="3" s="1"/>
  <c r="I21" i="3"/>
  <c r="H21" i="3"/>
  <c r="G21" i="3"/>
  <c r="H20" i="3"/>
  <c r="I20" i="3" s="1"/>
  <c r="G20" i="3"/>
  <c r="F19" i="3"/>
  <c r="E19" i="3"/>
  <c r="E6" i="3" s="1"/>
  <c r="D19" i="3"/>
  <c r="C19" i="3"/>
  <c r="H18" i="3"/>
  <c r="I18" i="3" s="1"/>
  <c r="G18" i="3"/>
  <c r="H17" i="3"/>
  <c r="I17" i="3" s="1"/>
  <c r="G17" i="3"/>
  <c r="F16" i="3"/>
  <c r="E16" i="3"/>
  <c r="D16" i="3"/>
  <c r="D6" i="3" s="1"/>
  <c r="C16" i="3"/>
  <c r="H15" i="3"/>
  <c r="I15" i="3" s="1"/>
  <c r="G15" i="3"/>
  <c r="H14" i="3"/>
  <c r="I14" i="3" s="1"/>
  <c r="G14" i="3"/>
  <c r="H13" i="3"/>
  <c r="I13" i="3" s="1"/>
  <c r="G13" i="3"/>
  <c r="H12" i="3"/>
  <c r="G12" i="3"/>
  <c r="H11" i="3"/>
  <c r="G11" i="3"/>
  <c r="H10" i="3"/>
  <c r="I10" i="3" s="1"/>
  <c r="G10" i="3"/>
  <c r="H9" i="3"/>
  <c r="I9" i="3" s="1"/>
  <c r="G9" i="3"/>
  <c r="H8" i="3"/>
  <c r="G8" i="3"/>
  <c r="H7" i="3"/>
  <c r="I7" i="3" s="1"/>
  <c r="G7" i="3"/>
  <c r="D33" i="2"/>
  <c r="D34" i="2" s="1"/>
  <c r="D35" i="2" s="1"/>
  <c r="D33" i="1"/>
  <c r="D26" i="1"/>
  <c r="D25" i="1"/>
  <c r="D17" i="1"/>
  <c r="E36" i="3" l="1"/>
  <c r="I39" i="4"/>
  <c r="J41" i="5"/>
  <c r="J50" i="5"/>
  <c r="O12" i="6"/>
  <c r="O28" i="6"/>
  <c r="I12" i="3"/>
  <c r="G25" i="3"/>
  <c r="E42" i="4"/>
  <c r="K50" i="5"/>
  <c r="L50" i="5" s="1"/>
  <c r="E43" i="4"/>
  <c r="K15" i="5"/>
  <c r="L15" i="5" s="1"/>
  <c r="L32" i="5"/>
  <c r="L40" i="5"/>
  <c r="L48" i="5"/>
  <c r="O13" i="6"/>
  <c r="O29" i="6"/>
  <c r="I8" i="3"/>
  <c r="I26" i="3"/>
  <c r="I31" i="3"/>
  <c r="J51" i="5"/>
  <c r="J53" i="5" s="1"/>
  <c r="L11" i="5"/>
  <c r="L19" i="5"/>
  <c r="L27" i="5"/>
  <c r="K41" i="5"/>
  <c r="L41" i="5" s="1"/>
  <c r="L43" i="5"/>
  <c r="J15" i="5"/>
  <c r="C6" i="3"/>
  <c r="I22" i="3"/>
  <c r="F53" i="5"/>
  <c r="O20" i="6"/>
  <c r="O36" i="6"/>
  <c r="H19" i="3"/>
  <c r="C36" i="3"/>
  <c r="I35" i="4"/>
  <c r="L7" i="5"/>
  <c r="G53" i="5"/>
  <c r="J24" i="5"/>
  <c r="M42" i="6"/>
  <c r="O10" i="6"/>
  <c r="O15" i="6"/>
  <c r="O26" i="6"/>
  <c r="O31" i="6"/>
  <c r="D36" i="3"/>
  <c r="I24" i="3"/>
  <c r="K52" i="5"/>
  <c r="L52" i="5" s="1"/>
  <c r="J33" i="5"/>
  <c r="I11" i="3"/>
  <c r="G16" i="3"/>
  <c r="G29" i="3"/>
  <c r="L9" i="5"/>
  <c r="L14" i="5"/>
  <c r="L17" i="5"/>
  <c r="L25" i="5"/>
  <c r="C43" i="6"/>
  <c r="M43" i="6"/>
  <c r="E43" i="6"/>
  <c r="K43" i="6"/>
  <c r="I43" i="6"/>
  <c r="G43" i="6"/>
  <c r="N42" i="6"/>
  <c r="J43" i="6" s="1"/>
  <c r="L24" i="5"/>
  <c r="L16" i="5"/>
  <c r="K51" i="5"/>
  <c r="L35" i="5"/>
  <c r="L5" i="5"/>
  <c r="K33" i="5"/>
  <c r="L6" i="5"/>
  <c r="I37" i="4"/>
  <c r="I38" i="4"/>
  <c r="I36" i="4"/>
  <c r="I33" i="4"/>
  <c r="I34" i="4"/>
  <c r="I17" i="4"/>
  <c r="I41" i="4" s="1"/>
  <c r="H32" i="4"/>
  <c r="I32" i="4" s="1"/>
  <c r="H40" i="4"/>
  <c r="I40" i="4" s="1"/>
  <c r="E18" i="4"/>
  <c r="I25" i="3"/>
  <c r="I29" i="3"/>
  <c r="G36" i="3"/>
  <c r="G19" i="3"/>
  <c r="I19" i="3" s="1"/>
  <c r="F6" i="3"/>
  <c r="H6" i="3" s="1"/>
  <c r="I6" i="3" s="1"/>
  <c r="G33" i="3"/>
  <c r="H33" i="3"/>
  <c r="I33" i="3" s="1"/>
  <c r="H16" i="3"/>
  <c r="I16" i="3" s="1"/>
  <c r="L33" i="5" l="1"/>
  <c r="H42" i="4"/>
  <c r="D43" i="6"/>
  <c r="N43" i="6"/>
  <c r="F43" i="6"/>
  <c r="O42" i="6"/>
  <c r="H43" i="6"/>
  <c r="L43" i="6"/>
  <c r="K53" i="5"/>
  <c r="L53" i="5" s="1"/>
  <c r="L51" i="5"/>
  <c r="I43" i="4"/>
  <c r="I42" i="4"/>
  <c r="H43" i="4"/>
  <c r="I19" i="4"/>
  <c r="I18" i="4"/>
  <c r="F36" i="3"/>
  <c r="H36" i="3" s="1"/>
  <c r="I36" i="3" s="1"/>
</calcChain>
</file>

<file path=xl/sharedStrings.xml><?xml version="1.0" encoding="utf-8"?>
<sst xmlns="http://schemas.openxmlformats.org/spreadsheetml/2006/main" count="572" uniqueCount="305">
  <si>
    <t xml:space="preserve">Table 2.1: Installed Capacity of Coal Washeries </t>
  </si>
  <si>
    <t>Sl. No.</t>
  </si>
  <si>
    <t>Washery &amp; Operator</t>
  </si>
  <si>
    <t>State of Location</t>
  </si>
  <si>
    <t>Capacity (MTY)</t>
  </si>
  <si>
    <t>31.03.2021*</t>
  </si>
  <si>
    <t xml:space="preserve"> COKING COAL : </t>
  </si>
  <si>
    <t>Dudga-II, CIL</t>
  </si>
  <si>
    <t>Jharkhand</t>
  </si>
  <si>
    <t>Bhojudih, CIL</t>
  </si>
  <si>
    <t>West Bengal</t>
  </si>
  <si>
    <t>Patherdih, CIL</t>
  </si>
  <si>
    <t>Closed</t>
  </si>
  <si>
    <t>Moonidih, CIL</t>
  </si>
  <si>
    <t>Sudamdih, CIL</t>
  </si>
  <si>
    <t>Mahuda, CIL</t>
  </si>
  <si>
    <t>Madhuban,CIL</t>
  </si>
  <si>
    <t>Kathara, CIL</t>
  </si>
  <si>
    <t>Swang, CIL</t>
  </si>
  <si>
    <t>Rajrappa, CIL</t>
  </si>
  <si>
    <t>Kedla, CIL</t>
  </si>
  <si>
    <t>Nandan, CIL</t>
  </si>
  <si>
    <t>Madhya Pradesh</t>
  </si>
  <si>
    <t>(A) CIL</t>
  </si>
  <si>
    <t>Durgapur, SAIL </t>
  </si>
  <si>
    <t>DCOP, DPL</t>
  </si>
  <si>
    <t>Chasnala, IISCO</t>
  </si>
  <si>
    <t>Jamadoba, TISCO</t>
  </si>
  <si>
    <t>West Bokaro-II, TISCO</t>
  </si>
  <si>
    <t>West Boakaro-III,TISCO</t>
  </si>
  <si>
    <t>Bhelatand, TISCO</t>
  </si>
  <si>
    <t>(B) PSU &amp; Private</t>
  </si>
  <si>
    <t xml:space="preserve">TOTAL COKING (A + B) </t>
  </si>
  <si>
    <t>NON-COKING COAL</t>
  </si>
  <si>
    <t>Dugda-I,CIL</t>
  </si>
  <si>
    <t>Gidi,CIL</t>
  </si>
  <si>
    <t>Piparwar,CIL</t>
  </si>
  <si>
    <t>Kargali,CIL</t>
  </si>
  <si>
    <t>Bina,CIL</t>
  </si>
  <si>
    <t>Uttar Pradesh</t>
  </si>
  <si>
    <t xml:space="preserve">  (A) CIL</t>
  </si>
  <si>
    <t>Dipka, Aryan coal beneficiation pvt. Ltd.</t>
  </si>
  <si>
    <t>Chattisgarh</t>
  </si>
  <si>
    <t xml:space="preserve">Gevra,  Aryan coal beneficiation pvt. Ltd.              </t>
  </si>
  <si>
    <t xml:space="preserve">Panderpauni,   Aryan coal beneficiation pvt. Ltd.      </t>
  </si>
  <si>
    <t>Maharashtra</t>
  </si>
  <si>
    <t>Chakabuwa, Aryan Energy private ltd.</t>
  </si>
  <si>
    <t>Himgir, Aryan Energy private ltd.</t>
  </si>
  <si>
    <t>Odisha</t>
  </si>
  <si>
    <t>Binjhari, Aryan Energy private ltd.</t>
  </si>
  <si>
    <t xml:space="preserve">Indaram, Aryan Coal Benefication Pvt.Ltd. </t>
  </si>
  <si>
    <t>Andhra Pradesh</t>
  </si>
  <si>
    <t>Talcher, Aryan Energy Pvt. Ltd.</t>
  </si>
  <si>
    <t xml:space="preserve"> * Provisional</t>
  </si>
  <si>
    <t>Contd….</t>
  </si>
  <si>
    <t>NA: Not Available.</t>
  </si>
  <si>
    <t xml:space="preserve">Source: Office of Coal Controller, Ministry of Coal </t>
  </si>
  <si>
    <t xml:space="preserve">Table 2.1(Contd.): Installed Capacity of Coal Washeries </t>
  </si>
  <si>
    <t xml:space="preserve">Washery &amp; Operator </t>
  </si>
  <si>
    <t>Wani, Kartikay Coal washeries pvt. ltd.(Aryan)</t>
  </si>
  <si>
    <t>Korba, ST-CLI Coal washeries ltd.</t>
  </si>
  <si>
    <t>closed</t>
  </si>
  <si>
    <t>Talcher, Global coal Mining (P) Ltd.</t>
  </si>
  <si>
    <t>Ib Valley, Global coal Mining (P) Ltd.</t>
  </si>
  <si>
    <t>Ramagundam, Gupta coalfield &amp; washeries ltd.</t>
  </si>
  <si>
    <t>Sasti, Gupta coalfield &amp; washeries ltd.</t>
  </si>
  <si>
    <t>Wani, Gupta coalfield &amp; washeries ltd.</t>
  </si>
  <si>
    <t>Umrer, Gupta coalfield &amp; washeries ltd.</t>
  </si>
  <si>
    <t>Bhandara, Gupta coalfield &amp; washeries ltd.</t>
  </si>
  <si>
    <t>Gondegaon, Gupta coalfield &amp; washeries ltd.</t>
  </si>
  <si>
    <t>Majri, Gupta coalfield &amp; washeries ltd.</t>
  </si>
  <si>
    <t>Bilaspur, Gupta coalfield &amp; washeries ltd.</t>
  </si>
  <si>
    <t>Ghugus, Gupta coalfield &amp; washeries ltd.</t>
  </si>
  <si>
    <t>Ramagundam, Global coal Mining (P) Ltd.</t>
  </si>
  <si>
    <t>Telengana</t>
  </si>
  <si>
    <t>Manuguru, Global coal Mining (P) Ltd.</t>
  </si>
  <si>
    <t>Wani, Bhatia International Ltd.</t>
  </si>
  <si>
    <t>Ghugus, Bhatia International Ltd.</t>
  </si>
  <si>
    <t>Jharsuguda, Bhatia International Ltd.</t>
  </si>
  <si>
    <t>Tamnar, Jindal Steel &amp; Power Ltd.</t>
  </si>
  <si>
    <t>Wani, Indo Unique Flame Ltd.</t>
  </si>
  <si>
    <t>Nagpur, Indo Unique Flame Ltd.</t>
  </si>
  <si>
    <t>Punwat, Indo Unique Flame Ltd.</t>
  </si>
  <si>
    <t>Dharamsthal, BLA Industries</t>
  </si>
  <si>
    <t>Talcher, Spectrum Coal &amp; Power Ltd.</t>
  </si>
  <si>
    <t>Ratija, Spectrum Coal &amp; Power Ltd.</t>
  </si>
  <si>
    <t>Maruti Clean Coal</t>
  </si>
  <si>
    <t>AEL,Adani Enterprises Limited</t>
  </si>
  <si>
    <t>Jindal Power Limited(JPL)</t>
  </si>
  <si>
    <t xml:space="preserve">  (B) Private</t>
  </si>
  <si>
    <t>TOTAL NON-COKING (A+B)</t>
  </si>
  <si>
    <t>Gross Total (Coking + Non-Coking)</t>
  </si>
  <si>
    <t>* Provisional</t>
  </si>
  <si>
    <t>Table 2.2: Installed Capacity and Utilization of Refineries of Crude Oil</t>
  </si>
  <si>
    <t xml:space="preserve">Sl. No. </t>
  </si>
  <si>
    <t>Refinery</t>
  </si>
  <si>
    <t>Refinery Capacity (TMTPA)</t>
  </si>
  <si>
    <t>Crude Oil Processed (TMT)</t>
  </si>
  <si>
    <t>Capacity Utilisation (%)</t>
  </si>
  <si>
    <t>31.03.2020</t>
  </si>
  <si>
    <t>31.03.2021</t>
  </si>
  <si>
    <t>2019-20</t>
  </si>
  <si>
    <t>2020-21 (P)</t>
  </si>
  <si>
    <t>Change in 
Utilisation</t>
  </si>
  <si>
    <t xml:space="preserve">(a) </t>
  </si>
  <si>
    <t>PUBLIC SECTOR</t>
  </si>
  <si>
    <t>IOCL, Guwahati, Assam</t>
  </si>
  <si>
    <t>IOCL, Barauni, Bihar</t>
  </si>
  <si>
    <t>IOCL, Koyali, Gujarat</t>
  </si>
  <si>
    <t>IOCL, Haldia, West Bengal</t>
  </si>
  <si>
    <t>IOCL, Mathura, Uttar Pradesh</t>
  </si>
  <si>
    <t>IOCL, Digboi, Assam</t>
  </si>
  <si>
    <t>IOCL, Panipat, Haryana</t>
  </si>
  <si>
    <t>IOCL, Bongaigaon, Assam</t>
  </si>
  <si>
    <t>IOCL, Paradip, Odisha</t>
  </si>
  <si>
    <t>Total IOC</t>
  </si>
  <si>
    <t>BPCL, Mumbai, Maharashtra</t>
  </si>
  <si>
    <t>BPCL, Kochi, Kerala</t>
  </si>
  <si>
    <t>Total BPCL</t>
  </si>
  <si>
    <t>HPCL, Mumbai, Maharashtra</t>
  </si>
  <si>
    <t>HPCL, Visakh, Andhra Pradesh</t>
  </si>
  <si>
    <t>Total HPCL</t>
  </si>
  <si>
    <t>CPCL, Manali, Tamil Nadu</t>
  </si>
  <si>
    <t>CPCL, Narimanam, Tamil Nadu</t>
  </si>
  <si>
    <t>Total CPCL</t>
  </si>
  <si>
    <t>NRL, Numaligarh, Assam</t>
  </si>
  <si>
    <t>ONGC, Tatipaka, Andhra Pradesh</t>
  </si>
  <si>
    <t>MRPL, Mangalore, Karnataka</t>
  </si>
  <si>
    <t xml:space="preserve">(b) </t>
  </si>
  <si>
    <t>PRIVATE SECTOR</t>
  </si>
  <si>
    <t>RIL, Jamnagar, Gujarat</t>
  </si>
  <si>
    <t>RIL, SEZ-Jamnagar, Gujarat</t>
  </si>
  <si>
    <t>ESSAR Oil Ltd. Vadinar</t>
  </si>
  <si>
    <t xml:space="preserve">(c) </t>
  </si>
  <si>
    <t xml:space="preserve">JOINT VENTURE </t>
  </si>
  <si>
    <t>BORL, Bina, M.P.</t>
  </si>
  <si>
    <t>HMEL, GGS, Bathinda, Punjab</t>
  </si>
  <si>
    <t>Total (a+b+c)</t>
  </si>
  <si>
    <t>Note:  1.Total may not tally due to rounding off</t>
  </si>
  <si>
    <t>P:Provisional</t>
  </si>
  <si>
    <t xml:space="preserve">           2. Crude throughput in terms of crude oil processed.</t>
  </si>
  <si>
    <t xml:space="preserve">          3. Capacity utilisation is equal to crude oil processsed in current year divided by refineing capacity at the end of previous year*100</t>
  </si>
  <si>
    <t>Source: M/o Petroleum &amp; Natural Gas</t>
  </si>
  <si>
    <t xml:space="preserve">Table  2.3 (A) : Yearwise Installed Capacity of Electicity Generation in Utilities and Non-utilities </t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</si>
  <si>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 Kilo Watt )</t>
    </r>
  </si>
  <si>
    <t>Utilities</t>
  </si>
  <si>
    <t>Thermal</t>
  </si>
  <si>
    <t>Hydro</t>
  </si>
  <si>
    <t>Nuclear</t>
  </si>
  <si>
    <t>RES*</t>
  </si>
  <si>
    <t>Total</t>
  </si>
  <si>
    <t>As on</t>
  </si>
  <si>
    <t>Steam</t>
  </si>
  <si>
    <t>Diesel</t>
  </si>
  <si>
    <t>Gas</t>
  </si>
  <si>
    <t>31.03.2012</t>
  </si>
  <si>
    <t>31.03.2013</t>
  </si>
  <si>
    <t>31.03.2014</t>
  </si>
  <si>
    <t>31.03.2015</t>
  </si>
  <si>
    <t>31.03.2016</t>
  </si>
  <si>
    <t>31.03.2017</t>
  </si>
  <si>
    <t>31.03.2018</t>
  </si>
  <si>
    <t>31.03.2019</t>
  </si>
  <si>
    <t xml:space="preserve">31.03.2020 </t>
  </si>
  <si>
    <t>31.03.2021 (P)</t>
  </si>
  <si>
    <t>Growth rate of 2020-21 over 2019-20(%)</t>
  </si>
  <si>
    <t>CAGR
 2011-12 to 2020-21 (%)</t>
  </si>
  <si>
    <t xml:space="preserve">Note: </t>
  </si>
  <si>
    <t>*  RES= Renewable Energy Sources excluding Hydro</t>
  </si>
  <si>
    <t>Capacity in respect of Self Generating Industries includes units of capacity 1 MW and above.</t>
  </si>
  <si>
    <t>CAGR: Compound Annual Growth Rate =((Current Value/Base Value)^(1/nos. of years)-1)*100</t>
  </si>
  <si>
    <t>Source : Central Electricity Authority.</t>
  </si>
  <si>
    <t xml:space="preserve">Table  2.3 (B) : Yearwise Installed Capacity of Electicity Generation in Utilities and Non-utilities </t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</si>
  <si>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x Kilo Watt )</t>
    </r>
  </si>
  <si>
    <t>Non-Utilities</t>
  </si>
  <si>
    <t>Grand Total (Utility + Non-Utility)</t>
  </si>
  <si>
    <t>17= 9+16</t>
  </si>
  <si>
    <t>CAGR**
 2011-12 to 2020-21 (%)</t>
  </si>
  <si>
    <t>** Capacity in respect of Self Generating Industries includes units of capacity 1 MW and above.</t>
  </si>
  <si>
    <t>CAGR: Compound Annual Growth Rate =((Current Value/Base Value)^(1/nos. of years)-1))*100</t>
  </si>
  <si>
    <t xml:space="preserve">Table 2.4 : Regionwise and Statewise Installed Capacity of Electricity Generation (Utilities)    </t>
  </si>
  <si>
    <t>(in GW)</t>
  </si>
  <si>
    <t>States/UTs</t>
  </si>
  <si>
    <t>Growth Rate (2020-21 to 2019-20) (%)</t>
  </si>
  <si>
    <t>31.03.20</t>
  </si>
  <si>
    <t>31.03.21</t>
  </si>
  <si>
    <t xml:space="preserve"> Chandigarh</t>
  </si>
  <si>
    <t xml:space="preserve"> Delhi</t>
  </si>
  <si>
    <t xml:space="preserve"> Haryana</t>
  </si>
  <si>
    <t xml:space="preserve"> Himachal Pradesh</t>
  </si>
  <si>
    <t xml:space="preserve"> Jammu &amp; Kashmir</t>
  </si>
  <si>
    <t xml:space="preserve"> Punjab</t>
  </si>
  <si>
    <t xml:space="preserve"> Rajasthan</t>
  </si>
  <si>
    <t xml:space="preserve"> Uttar Pradesh</t>
  </si>
  <si>
    <t xml:space="preserve"> Uttarakhand</t>
  </si>
  <si>
    <t xml:space="preserve"> Central Sector NR</t>
  </si>
  <si>
    <t xml:space="preserve"> Sub-Total (NR)</t>
  </si>
  <si>
    <t xml:space="preserve"> Chhattisgarh</t>
  </si>
  <si>
    <t xml:space="preserve"> Gujarat</t>
  </si>
  <si>
    <t xml:space="preserve"> Madhya Pradesh</t>
  </si>
  <si>
    <t xml:space="preserve"> Maharashtra</t>
  </si>
  <si>
    <t xml:space="preserve"> Daman &amp; Diu</t>
  </si>
  <si>
    <t xml:space="preserve"> D. &amp; N. Haveli</t>
  </si>
  <si>
    <t xml:space="preserve"> Goa</t>
  </si>
  <si>
    <t xml:space="preserve"> Central Sector WR</t>
  </si>
  <si>
    <t xml:space="preserve"> Sub-Total (WR)</t>
  </si>
  <si>
    <t xml:space="preserve"> Andhra Pradesh</t>
  </si>
  <si>
    <t xml:space="preserve"> Telangana</t>
  </si>
  <si>
    <t xml:space="preserve"> Karnataka</t>
  </si>
  <si>
    <t xml:space="preserve"> Kerala</t>
  </si>
  <si>
    <t xml:space="preserve"> Tamil Nadu</t>
  </si>
  <si>
    <t xml:space="preserve"> Puducherry</t>
  </si>
  <si>
    <t xml:space="preserve"> Lakshadweep</t>
  </si>
  <si>
    <r>
      <t>Central Sector SR</t>
    </r>
    <r>
      <rPr>
        <b/>
        <sz val="9"/>
        <rFont val="Times New Roman"/>
        <family val="1"/>
      </rPr>
      <t xml:space="preserve"> #</t>
    </r>
  </si>
  <si>
    <t xml:space="preserve"> Sub-Total (SR)</t>
  </si>
  <si>
    <t xml:space="preserve"> Bihar</t>
  </si>
  <si>
    <t xml:space="preserve"> Jharkhand</t>
  </si>
  <si>
    <t xml:space="preserve"> Odisha</t>
  </si>
  <si>
    <t xml:space="preserve"> West Bengal</t>
  </si>
  <si>
    <t xml:space="preserve"> Sikkim</t>
  </si>
  <si>
    <t xml:space="preserve"> A. &amp; N. Islands</t>
  </si>
  <si>
    <t xml:space="preserve"> Central Sector ER $</t>
  </si>
  <si>
    <t xml:space="preserve"> Sub-Total (ER)</t>
  </si>
  <si>
    <t xml:space="preserve"> Arunachal Pradesh</t>
  </si>
  <si>
    <t xml:space="preserve"> Assam  </t>
  </si>
  <si>
    <t xml:space="preserve"> Manipur  </t>
  </si>
  <si>
    <t xml:space="preserve"> Meghalaya  </t>
  </si>
  <si>
    <t xml:space="preserve"> Mizoram  </t>
  </si>
  <si>
    <t xml:space="preserve"> Nagaland  </t>
  </si>
  <si>
    <t xml:space="preserve"> Tripura  </t>
  </si>
  <si>
    <t xml:space="preserve"> Central Sector NER</t>
  </si>
  <si>
    <t xml:space="preserve"> Sub-Total (NER)</t>
  </si>
  <si>
    <t xml:space="preserve"> Total States </t>
  </si>
  <si>
    <t xml:space="preserve"> Total Central  </t>
  </si>
  <si>
    <t xml:space="preserve"> Total All India</t>
  </si>
  <si>
    <t>$ Damodar Valley Corporation (DVC) installed capacity is considered under central sector(ER)</t>
  </si>
  <si>
    <t>* RES: Renewable Energy Sources excluding hydro</t>
  </si>
  <si>
    <t>#  Includes NLC-Central capacity also</t>
  </si>
  <si>
    <t>Sub-totals/Totals may not tally due to conversion to GW and  rounding off.</t>
  </si>
  <si>
    <t>Table 2.5: State-wise cumulative Installed Capacity of Grid Interactive Renewable Power as on 31.03.2021</t>
  </si>
  <si>
    <t>S. No.</t>
  </si>
  <si>
    <t>STATES / UTs</t>
  </si>
  <si>
    <t>Small Hydro Power</t>
  </si>
  <si>
    <t>Wind Power</t>
  </si>
  <si>
    <t>Bio-Power-BM Power/Cogen</t>
  </si>
  <si>
    <t>Waste to Energy</t>
  </si>
  <si>
    <t>Solar Power</t>
  </si>
  <si>
    <t>Total Capacity</t>
  </si>
  <si>
    <t>Growth Rate(2019-20 to 2020-21)</t>
  </si>
  <si>
    <t>(MW)</t>
  </si>
  <si>
    <t>Arunachal Pradesh</t>
  </si>
  <si>
    <t>-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</si>
  <si>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</si>
  <si>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</si>
  <si>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</si>
  <si>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</si>
  <si>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</si>
  <si>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</si>
  <si>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</si>
  <si>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</si>
  <si>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</si>
  <si>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</si>
  <si>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 xml:space="preserve">Madhya Pradesh 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</si>
  <si>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</si>
  <si>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</si>
  <si>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</si>
  <si>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</si>
  <si>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</si>
  <si>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</si>
  <si>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</si>
  <si>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</si>
  <si>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Telangana</t>
  </si>
  <si>
    <t>Tripura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</si>
  <si>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</si>
  <si>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</si>
  <si>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</si>
  <si>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</si>
  <si>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</si>
  <si>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</si>
  <si>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</si>
  <si>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</si>
  <si>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Puducherry</t>
  </si>
  <si>
    <t>Others</t>
  </si>
  <si>
    <t>Total  (MW)</t>
  </si>
  <si>
    <t>% Distribution</t>
  </si>
  <si>
    <t>Source: Ministry of New and Renewable Eneergy</t>
  </si>
  <si>
    <t xml:space="preserve">Table 2.6 : Installation of Off-grid / Decentralised Renewable Energy Systems/ Devices as on 31.03.2021               </t>
  </si>
  <si>
    <t>State/UT</t>
  </si>
  <si>
    <t>Biogas Plants
(Nos)</t>
  </si>
  <si>
    <t>SPV Pumps</t>
  </si>
  <si>
    <t>Solar Photovoltaic (SPV)  Systems</t>
  </si>
  <si>
    <t>Waste to Energy (MW)</t>
  </si>
  <si>
    <t>SLS</t>
  </si>
  <si>
    <t>HLS</t>
  </si>
  <si>
    <t>SL</t>
  </si>
  <si>
    <t>PP</t>
  </si>
  <si>
    <t>(Nos.)</t>
  </si>
  <si>
    <t>(KWP)</t>
  </si>
  <si>
    <t>Bihar</t>
  </si>
  <si>
    <t>Chhattisgarh</t>
  </si>
  <si>
    <t>Lakshadweep</t>
  </si>
  <si>
    <t>Others*</t>
  </si>
  <si>
    <t>* Others includes installations through NGOs/IREDA in different states</t>
  </si>
  <si>
    <t xml:space="preserve"> SLS = Street Lighting System; HLS = Home Lighting System; SL = Solar Lantern; PP = Power Plants; SPV = Solar Photovoltaic;  
  MW = Mega Watt; KWP = Kilowatt peak</t>
  </si>
  <si>
    <t>Source : Ministry of New and 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</si>
</sst>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#,##0_ ;\-#,##0\ "/>
    <numFmt numFmtId="168" formatCode="0.00000"/>
    <numFmt numFmtId="169" formatCode="#,##0.0000_ ;\-#,##0.0000\ "/>
    <numFmt numFmtId="170" formatCode="#,##0.000_ ;\-#,##0.000\ "/>
    <numFmt numFmtId="171" formatCode="_(* #,##0_);_(* \(#,##0\);_(* &quot;-&quot;??_);_(@_)"/>
    <numFmt numFmtId="172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rgb="FF00B05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right" vertical="top" wrapText="1"/>
    </xf>
    <xf numFmtId="0" fontId="0" fillId="0" borderId="0" xfId="0" applyFill="1"/>
    <xf numFmtId="0" fontId="5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/>
    </xf>
    <xf numFmtId="2" fontId="5" fillId="3" borderId="8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center" wrapText="1"/>
    </xf>
    <xf numFmtId="2" fontId="4" fillId="3" borderId="11" xfId="0" applyNumberFormat="1" applyFont="1" applyFill="1" applyBorder="1" applyAlignment="1">
      <alignment horizontal="right"/>
    </xf>
    <xf numFmtId="2" fontId="0" fillId="0" borderId="0" xfId="0" applyNumberFormat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2" fontId="5" fillId="3" borderId="8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2" fontId="5" fillId="3" borderId="6" xfId="0" applyNumberFormat="1" applyFont="1" applyFill="1" applyBorder="1" applyAlignment="1">
      <alignment horizontal="right" vertical="top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9" fillId="3" borderId="11" xfId="0" applyNumberFormat="1" applyFont="1" applyFill="1" applyBorder="1" applyAlignment="1">
      <alignment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2" fontId="10" fillId="3" borderId="8" xfId="0" applyNumberFormat="1" applyFont="1" applyFill="1" applyBorder="1"/>
    <xf numFmtId="0" fontId="11" fillId="3" borderId="7" xfId="0" applyNumberFormat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2" fontId="7" fillId="3" borderId="8" xfId="0" applyNumberFormat="1" applyFont="1" applyFill="1" applyBorder="1"/>
    <xf numFmtId="0" fontId="11" fillId="3" borderId="0" xfId="0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2" fontId="12" fillId="3" borderId="8" xfId="0" applyNumberFormat="1" applyFont="1" applyFill="1" applyBorder="1"/>
    <xf numFmtId="0" fontId="11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right" vertical="top"/>
    </xf>
    <xf numFmtId="0" fontId="9" fillId="3" borderId="1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right" vertical="top"/>
    </xf>
    <xf numFmtId="0" fontId="0" fillId="2" borderId="0" xfId="0" applyFill="1" applyBorder="1" applyAlignment="1"/>
    <xf numFmtId="2" fontId="0" fillId="2" borderId="8" xfId="0" applyNumberFormat="1" applyFill="1" applyBorder="1"/>
    <xf numFmtId="0" fontId="0" fillId="2" borderId="1" xfId="0" applyFill="1" applyBorder="1" applyAlignment="1"/>
    <xf numFmtId="0" fontId="0" fillId="2" borderId="6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12" fillId="3" borderId="12" xfId="0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3" xfId="0" applyFont="1" applyFill="1" applyBorder="1"/>
    <xf numFmtId="1" fontId="12" fillId="3" borderId="12" xfId="0" applyNumberFormat="1" applyFont="1" applyFill="1" applyBorder="1"/>
    <xf numFmtId="2" fontId="12" fillId="3" borderId="12" xfId="2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3" xfId="0" quotePrefix="1" applyFont="1" applyFill="1" applyBorder="1" applyAlignment="1">
      <alignment horizontal="left"/>
    </xf>
    <xf numFmtId="1" fontId="7" fillId="3" borderId="12" xfId="0" applyNumberFormat="1" applyFont="1" applyFill="1" applyBorder="1"/>
    <xf numFmtId="1" fontId="5" fillId="3" borderId="12" xfId="3" applyNumberFormat="1" applyFont="1" applyFill="1" applyBorder="1" applyAlignment="1">
      <alignment horizontal="right"/>
    </xf>
    <xf numFmtId="166" fontId="7" fillId="3" borderId="12" xfId="1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left"/>
    </xf>
    <xf numFmtId="1" fontId="7" fillId="3" borderId="14" xfId="0" applyNumberFormat="1" applyFont="1" applyFill="1" applyBorder="1"/>
    <xf numFmtId="1" fontId="5" fillId="3" borderId="14" xfId="3" quotePrefix="1" applyNumberFormat="1" applyFont="1" applyFill="1" applyBorder="1" applyAlignment="1">
      <alignment horizontal="right"/>
    </xf>
    <xf numFmtId="166" fontId="7" fillId="3" borderId="14" xfId="1" applyNumberFormat="1" applyFont="1" applyFill="1" applyBorder="1" applyAlignment="1">
      <alignment horizontal="right"/>
    </xf>
    <xf numFmtId="0" fontId="12" fillId="3" borderId="12" xfId="0" applyFont="1" applyFill="1" applyBorder="1" applyAlignment="1">
      <alignment horizontal="left"/>
    </xf>
    <xf numFmtId="166" fontId="12" fillId="3" borderId="12" xfId="1" applyNumberFormat="1" applyFont="1" applyFill="1" applyBorder="1" applyAlignment="1">
      <alignment horizontal="right" vertical="center"/>
    </xf>
    <xf numFmtId="1" fontId="7" fillId="3" borderId="15" xfId="0" applyNumberFormat="1" applyFont="1" applyFill="1" applyBorder="1"/>
    <xf numFmtId="1" fontId="5" fillId="3" borderId="15" xfId="3" applyNumberFormat="1" applyFont="1" applyFill="1" applyBorder="1" applyAlignment="1">
      <alignment horizontal="right"/>
    </xf>
    <xf numFmtId="166" fontId="7" fillId="3" borderId="13" xfId="1" applyNumberFormat="1" applyFont="1" applyFill="1" applyBorder="1" applyAlignment="1">
      <alignment horizontal="right"/>
    </xf>
    <xf numFmtId="1" fontId="5" fillId="3" borderId="14" xfId="3" applyNumberFormat="1" applyFont="1" applyFill="1" applyBorder="1" applyAlignment="1">
      <alignment horizontal="right"/>
    </xf>
    <xf numFmtId="0" fontId="12" fillId="3" borderId="12" xfId="0" applyFont="1" applyFill="1" applyBorder="1"/>
    <xf numFmtId="1" fontId="0" fillId="0" borderId="0" xfId="0" applyNumberFormat="1"/>
    <xf numFmtId="0" fontId="16" fillId="3" borderId="15" xfId="0" applyFont="1" applyFill="1" applyBorder="1" applyAlignment="1">
      <alignment horizontal="center"/>
    </xf>
    <xf numFmtId="0" fontId="16" fillId="3" borderId="12" xfId="0" applyFont="1" applyFill="1" applyBorder="1"/>
    <xf numFmtId="1" fontId="12" fillId="3" borderId="12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1" fontId="18" fillId="2" borderId="0" xfId="0" applyNumberFormat="1" applyFont="1" applyFill="1" applyBorder="1" applyAlignment="1"/>
    <xf numFmtId="0" fontId="18" fillId="2" borderId="0" xfId="0" applyFont="1" applyFill="1"/>
    <xf numFmtId="165" fontId="19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0" fillId="2" borderId="0" xfId="0" applyFill="1" applyBorder="1"/>
    <xf numFmtId="0" fontId="2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22" fillId="0" borderId="0" xfId="0" applyFont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167" fontId="0" fillId="0" borderId="0" xfId="0" applyNumberFormat="1" applyBorder="1"/>
    <xf numFmtId="0" fontId="9" fillId="3" borderId="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7" xfId="0" applyFont="1" applyFill="1" applyBorder="1"/>
    <xf numFmtId="167" fontId="11" fillId="3" borderId="13" xfId="4" applyNumberFormat="1" applyFont="1" applyFill="1" applyBorder="1"/>
    <xf numFmtId="0" fontId="11" fillId="5" borderId="0" xfId="0" applyFont="1" applyFill="1" applyBorder="1"/>
    <xf numFmtId="1" fontId="0" fillId="0" borderId="0" xfId="0" applyNumberFormat="1" applyBorder="1"/>
    <xf numFmtId="167" fontId="5" fillId="3" borderId="13" xfId="4" applyNumberFormat="1" applyFont="1" applyFill="1" applyBorder="1"/>
    <xf numFmtId="0" fontId="9" fillId="3" borderId="12" xfId="0" applyFont="1" applyFill="1" applyBorder="1" applyAlignment="1">
      <alignment horizontal="left" vertical="center" wrapText="1"/>
    </xf>
    <xf numFmtId="166" fontId="9" fillId="3" borderId="12" xfId="1" applyNumberFormat="1" applyFont="1" applyFill="1" applyBorder="1" applyAlignment="1">
      <alignment horizontal="right" vertical="center"/>
    </xf>
    <xf numFmtId="168" fontId="9" fillId="0" borderId="0" xfId="4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166" fontId="9" fillId="3" borderId="6" xfId="1" applyNumberFormat="1" applyFont="1" applyFill="1" applyBorder="1" applyAlignment="1">
      <alignment horizontal="right" vertical="center"/>
    </xf>
    <xf numFmtId="2" fontId="9" fillId="5" borderId="0" xfId="4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11" fillId="2" borderId="0" xfId="0" applyFont="1" applyFill="1"/>
    <xf numFmtId="0" fontId="0" fillId="0" borderId="0" xfId="0" applyBorder="1" applyAlignment="1">
      <alignment wrapText="1"/>
    </xf>
    <xf numFmtId="0" fontId="0" fillId="2" borderId="0" xfId="0" applyFill="1"/>
    <xf numFmtId="167" fontId="0" fillId="0" borderId="0" xfId="0" applyNumberFormat="1" applyBorder="1" applyAlignment="1">
      <alignment wrapText="1"/>
    </xf>
    <xf numFmtId="0" fontId="25" fillId="2" borderId="0" xfId="0" applyFont="1" applyFill="1"/>
    <xf numFmtId="0" fontId="22" fillId="0" borderId="0" xfId="0" applyFont="1" applyBorder="1" applyAlignment="1">
      <alignment wrapText="1"/>
    </xf>
    <xf numFmtId="167" fontId="0" fillId="0" borderId="0" xfId="0" applyNumberFormat="1"/>
    <xf numFmtId="0" fontId="9" fillId="0" borderId="0" xfId="0" applyFont="1" applyBorder="1" applyAlignment="1"/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/>
    <xf numFmtId="0" fontId="11" fillId="0" borderId="7" xfId="0" applyFont="1" applyBorder="1" applyAlignment="1">
      <alignment horizontal="center"/>
    </xf>
    <xf numFmtId="167" fontId="11" fillId="3" borderId="7" xfId="4" applyNumberFormat="1" applyFont="1" applyFill="1" applyBorder="1" applyAlignment="1">
      <alignment horizontal="right"/>
    </xf>
    <xf numFmtId="167" fontId="11" fillId="3" borderId="13" xfId="4" applyNumberFormat="1" applyFont="1" applyFill="1" applyBorder="1" applyAlignment="1">
      <alignment horizontal="right"/>
    </xf>
    <xf numFmtId="167" fontId="11" fillId="0" borderId="7" xfId="4" applyNumberFormat="1" applyFont="1" applyBorder="1" applyAlignment="1">
      <alignment horizontal="right"/>
    </xf>
    <xf numFmtId="14" fontId="11" fillId="0" borderId="0" xfId="0" applyNumberFormat="1" applyFont="1" applyBorder="1"/>
    <xf numFmtId="167" fontId="11" fillId="0" borderId="0" xfId="4" applyNumberFormat="1" applyFont="1" applyBorder="1" applyAlignment="1">
      <alignment horizontal="right"/>
    </xf>
    <xf numFmtId="167" fontId="11" fillId="5" borderId="0" xfId="4" applyNumberFormat="1" applyFont="1" applyFill="1" applyBorder="1" applyAlignment="1">
      <alignment horizontal="right"/>
    </xf>
    <xf numFmtId="167" fontId="7" fillId="3" borderId="7" xfId="4" applyNumberFormat="1" applyFont="1" applyFill="1" applyBorder="1" applyAlignment="1">
      <alignment horizontal="right"/>
    </xf>
    <xf numFmtId="167" fontId="7" fillId="3" borderId="13" xfId="4" applyNumberFormat="1" applyFont="1" applyFill="1" applyBorder="1" applyAlignment="1">
      <alignment horizontal="right"/>
    </xf>
    <xf numFmtId="167" fontId="7" fillId="3" borderId="8" xfId="4" applyNumberFormat="1" applyFont="1" applyFill="1" applyBorder="1" applyAlignment="1">
      <alignment horizontal="right"/>
    </xf>
    <xf numFmtId="165" fontId="0" fillId="0" borderId="0" xfId="0" applyNumberFormat="1"/>
    <xf numFmtId="167" fontId="7" fillId="0" borderId="0" xfId="4" applyNumberFormat="1" applyFont="1" applyFill="1" applyBorder="1" applyAlignment="1">
      <alignment horizontal="right"/>
    </xf>
    <xf numFmtId="169" fontId="11" fillId="0" borderId="7" xfId="4" applyNumberFormat="1" applyFont="1" applyBorder="1" applyAlignment="1">
      <alignment horizontal="right"/>
    </xf>
    <xf numFmtId="2" fontId="9" fillId="0" borderId="7" xfId="4" applyNumberFormat="1" applyFont="1" applyBorder="1" applyAlignment="1">
      <alignment horizontal="center" vertical="center"/>
    </xf>
    <xf numFmtId="2" fontId="9" fillId="0" borderId="0" xfId="4" applyNumberFormat="1" applyFont="1" applyFill="1" applyBorder="1" applyAlignment="1">
      <alignment horizontal="center" vertical="center"/>
    </xf>
    <xf numFmtId="2" fontId="9" fillId="5" borderId="7" xfId="4" applyNumberFormat="1" applyFont="1" applyFill="1" applyBorder="1" applyAlignment="1">
      <alignment horizontal="center" vertical="center"/>
    </xf>
    <xf numFmtId="0" fontId="11" fillId="0" borderId="0" xfId="0" applyFont="1"/>
    <xf numFmtId="170" fontId="0" fillId="0" borderId="0" xfId="0" applyNumberFormat="1"/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 vertical="center" wrapText="1"/>
    </xf>
    <xf numFmtId="1" fontId="29" fillId="3" borderId="11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wrapText="1"/>
    </xf>
    <xf numFmtId="2" fontId="17" fillId="3" borderId="13" xfId="0" applyNumberFormat="1" applyFont="1" applyFill="1" applyBorder="1" applyAlignment="1">
      <alignment horizontal="right" wrapText="1"/>
    </xf>
    <xf numFmtId="2" fontId="28" fillId="3" borderId="13" xfId="0" applyNumberFormat="1" applyFont="1" applyFill="1" applyBorder="1" applyAlignment="1">
      <alignment horizontal="center" wrapText="1"/>
    </xf>
    <xf numFmtId="2" fontId="30" fillId="0" borderId="0" xfId="0" applyNumberFormat="1" applyFont="1" applyFill="1"/>
    <xf numFmtId="0" fontId="28" fillId="3" borderId="12" xfId="0" applyFont="1" applyFill="1" applyBorder="1" applyAlignment="1">
      <alignment horizontal="left" wrapText="1"/>
    </xf>
    <xf numFmtId="2" fontId="28" fillId="3" borderId="12" xfId="0" applyNumberFormat="1" applyFont="1" applyFill="1" applyBorder="1" applyAlignment="1">
      <alignment horizontal="right" wrapText="1"/>
    </xf>
    <xf numFmtId="2" fontId="28" fillId="3" borderId="12" xfId="0" applyNumberFormat="1" applyFont="1" applyFill="1" applyBorder="1" applyAlignment="1">
      <alignment horizontal="center" wrapText="1"/>
    </xf>
    <xf numFmtId="2" fontId="17" fillId="3" borderId="13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0" fontId="2" fillId="0" borderId="0" xfId="0" applyFont="1"/>
    <xf numFmtId="2" fontId="28" fillId="3" borderId="8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2" fontId="4" fillId="3" borderId="12" xfId="0" applyNumberFormat="1" applyFont="1" applyFill="1" applyBorder="1" applyAlignment="1">
      <alignment horizontal="right" wrapText="1"/>
    </xf>
    <xf numFmtId="2" fontId="28" fillId="3" borderId="15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20" fillId="2" borderId="0" xfId="0" applyFont="1" applyFill="1" applyAlignment="1"/>
    <xf numFmtId="0" fontId="5" fillId="2" borderId="0" xfId="0" applyFont="1" applyFill="1" applyAlignment="1"/>
    <xf numFmtId="0" fontId="31" fillId="0" borderId="0" xfId="0" applyFont="1"/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/>
    </xf>
    <xf numFmtId="2" fontId="7" fillId="3" borderId="7" xfId="0" applyNumberFormat="1" applyFont="1" applyFill="1" applyBorder="1"/>
    <xf numFmtId="2" fontId="12" fillId="3" borderId="7" xfId="0" applyNumberFormat="1" applyFont="1" applyFill="1" applyBorder="1"/>
    <xf numFmtId="166" fontId="28" fillId="3" borderId="14" xfId="1" applyNumberFormat="1" applyFont="1" applyFill="1" applyBorder="1" applyAlignment="1">
      <alignment horizontal="right"/>
    </xf>
    <xf numFmtId="10" fontId="0" fillId="0" borderId="0" xfId="1" applyNumberFormat="1" applyFont="1"/>
    <xf numFmtId="2" fontId="7" fillId="3" borderId="7" xfId="0" applyNumberFormat="1" applyFont="1" applyFill="1" applyBorder="1" applyAlignment="1">
      <alignment horizontal="right"/>
    </xf>
    <xf numFmtId="166" fontId="28" fillId="3" borderId="13" xfId="1" applyNumberFormat="1" applyFont="1" applyFill="1" applyBorder="1" applyAlignment="1">
      <alignment horizontal="right"/>
    </xf>
    <xf numFmtId="2" fontId="12" fillId="3" borderId="12" xfId="0" applyNumberFormat="1" applyFont="1" applyFill="1" applyBorder="1" applyAlignment="1">
      <alignment vertical="center"/>
    </xf>
    <xf numFmtId="2" fontId="12" fillId="3" borderId="9" xfId="0" applyNumberFormat="1" applyFont="1" applyFill="1" applyBorder="1" applyAlignment="1">
      <alignment vertical="center"/>
    </xf>
    <xf numFmtId="166" fontId="28" fillId="3" borderId="12" xfId="1" applyNumberFormat="1" applyFont="1" applyFill="1" applyBorder="1" applyAlignment="1">
      <alignment horizontal="right" vertical="center"/>
    </xf>
    <xf numFmtId="166" fontId="12" fillId="3" borderId="12" xfId="1" applyNumberFormat="1" applyFont="1" applyFill="1" applyBorder="1" applyAlignment="1">
      <alignment horizontal="center" vertical="center"/>
    </xf>
    <xf numFmtId="166" fontId="28" fillId="3" borderId="12" xfId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65" fontId="0" fillId="2" borderId="0" xfId="0" applyNumberFormat="1" applyFill="1" applyBorder="1"/>
    <xf numFmtId="165" fontId="7" fillId="2" borderId="0" xfId="0" applyNumberFormat="1" applyFont="1" applyFill="1" applyBorder="1"/>
    <xf numFmtId="0" fontId="4" fillId="3" borderId="1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left"/>
    </xf>
    <xf numFmtId="171" fontId="17" fillId="3" borderId="8" xfId="4" applyNumberFormat="1" applyFont="1" applyFill="1" applyBorder="1" applyAlignment="1">
      <alignment vertical="center"/>
    </xf>
    <xf numFmtId="171" fontId="17" fillId="3" borderId="13" xfId="4" applyNumberFormat="1" applyFont="1" applyFill="1" applyBorder="1" applyAlignment="1">
      <alignment vertical="center"/>
    </xf>
    <xf numFmtId="3" fontId="17" fillId="3" borderId="8" xfId="4" applyNumberFormat="1" applyFont="1" applyFill="1" applyBorder="1" applyAlignment="1">
      <alignment vertical="center"/>
    </xf>
    <xf numFmtId="2" fontId="17" fillId="3" borderId="13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172" fontId="17" fillId="3" borderId="13" xfId="4" quotePrefix="1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center" vertical="center"/>
    </xf>
    <xf numFmtId="171" fontId="17" fillId="3" borderId="13" xfId="4" quotePrefix="1" applyNumberFormat="1" applyFont="1" applyFill="1" applyBorder="1" applyAlignment="1">
      <alignment horizontal="right" vertical="center"/>
    </xf>
    <xf numFmtId="164" fontId="17" fillId="3" borderId="8" xfId="4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171" fontId="4" fillId="3" borderId="12" xfId="4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3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6" fillId="2" borderId="0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left" vertical="center" wrapText="1"/>
    </xf>
    <xf numFmtId="0" fontId="28" fillId="3" borderId="15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top" wrapText="1"/>
    </xf>
    <xf numFmtId="0" fontId="29" fillId="3" borderId="13" xfId="0" applyFont="1" applyFill="1" applyBorder="1" applyAlignment="1">
      <alignment horizontal="center" vertical="top" wrapText="1"/>
    </xf>
    <xf numFmtId="0" fontId="29" fillId="3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</cellXfs>
  <cellStyles count="5">
    <cellStyle name="Comma 2" xfId="4" xr:uid="{00000000-0005-0000-0000-000000000000}"/>
    <cellStyle name="Normal" xfId="0" builtinId="0"/>
    <cellStyle name="Normal_2.2" xfId="2" xr:uid="{00000000-0005-0000-0000-000002000000}"/>
    <cellStyle name="Normal_V.3 2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mod%20Ram\Desktop\Energy%20Statistics-%202022_Al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6.7"/>
      <sheetName val="6.8"/>
      <sheetName val="6.9"/>
      <sheetName val="Energy Balance"/>
      <sheetName val="7.1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 8.4 "/>
      <sheetName val="Supporting Tables(Ch-8)"/>
      <sheetName val="Annexure I"/>
      <sheetName val="Annexure IV"/>
      <sheetName val="7.1-source tables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D26">
            <v>29.979999999999997</v>
          </cell>
        </row>
        <row r="33">
          <cell r="D33">
            <v>9</v>
          </cell>
        </row>
        <row r="34">
          <cell r="D34">
            <v>14</v>
          </cell>
        </row>
        <row r="35">
          <cell r="D35">
            <v>6.25</v>
          </cell>
        </row>
        <row r="36">
          <cell r="D36">
            <v>2.62</v>
          </cell>
        </row>
        <row r="37">
          <cell r="D37">
            <v>7.5</v>
          </cell>
        </row>
        <row r="38">
          <cell r="D38">
            <v>5</v>
          </cell>
        </row>
        <row r="39">
          <cell r="D39">
            <v>4.8</v>
          </cell>
        </row>
        <row r="41">
          <cell r="D41">
            <v>2.34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E44"/>
  <sheetViews>
    <sheetView showGridLines="0" tabSelected="1" workbookViewId="0">
      <selection activeCell="D2" sqref="D2"/>
    </sheetView>
  </sheetViews>
  <sheetFormatPr defaultRowHeight="15" x14ac:dyDescent="0.25"/>
  <cols>
    <col min="2" max="2" width="35" customWidth="1"/>
    <col min="3" max="3" width="18.85546875" style="38" customWidth="1"/>
    <col min="4" max="4" width="13.85546875" customWidth="1"/>
  </cols>
  <sheetData>
    <row r="1" spans="1:5" ht="43.5" customHeight="1" x14ac:dyDescent="0.25">
      <c r="A1" s="226" t="s">
        <v>0</v>
      </c>
      <c r="B1" s="226"/>
      <c r="C1" s="226"/>
      <c r="D1" s="226"/>
    </row>
    <row r="2" spans="1:5" x14ac:dyDescent="0.25">
      <c r="A2" s="1" t="s">
        <v>1</v>
      </c>
      <c r="B2" s="2" t="s">
        <v>2</v>
      </c>
      <c r="C2" s="2" t="s">
        <v>3</v>
      </c>
      <c r="D2" s="3" t="s">
        <v>4</v>
      </c>
    </row>
    <row r="3" spans="1:5" x14ac:dyDescent="0.25">
      <c r="A3" s="4"/>
      <c r="B3" s="5"/>
      <c r="C3" s="5"/>
      <c r="D3" s="6" t="s">
        <v>5</v>
      </c>
      <c r="E3" s="7"/>
    </row>
    <row r="4" spans="1:5" x14ac:dyDescent="0.25">
      <c r="A4" s="8"/>
      <c r="B4" s="9" t="s">
        <v>6</v>
      </c>
      <c r="C4" s="10"/>
      <c r="D4" s="11"/>
    </row>
    <row r="5" spans="1:5" x14ac:dyDescent="0.25">
      <c r="A5" s="8">
        <v>1</v>
      </c>
      <c r="B5" s="12" t="s">
        <v>7</v>
      </c>
      <c r="C5" s="13" t="s">
        <v>8</v>
      </c>
      <c r="D5" s="11">
        <v>2</v>
      </c>
    </row>
    <row r="6" spans="1:5" x14ac:dyDescent="0.25">
      <c r="A6" s="8">
        <v>2</v>
      </c>
      <c r="B6" s="12" t="s">
        <v>9</v>
      </c>
      <c r="C6" s="13" t="s">
        <v>10</v>
      </c>
      <c r="D6" s="11">
        <v>1.7</v>
      </c>
    </row>
    <row r="7" spans="1:5" x14ac:dyDescent="0.25">
      <c r="A7" s="14">
        <v>3</v>
      </c>
      <c r="B7" s="12" t="s">
        <v>11</v>
      </c>
      <c r="C7" s="13" t="s">
        <v>8</v>
      </c>
      <c r="D7" s="11" t="s">
        <v>12</v>
      </c>
    </row>
    <row r="8" spans="1:5" x14ac:dyDescent="0.25">
      <c r="A8" s="14">
        <v>4</v>
      </c>
      <c r="B8" s="12" t="s">
        <v>13</v>
      </c>
      <c r="C8" s="13" t="s">
        <v>8</v>
      </c>
      <c r="D8" s="11">
        <v>1.6</v>
      </c>
    </row>
    <row r="9" spans="1:5" x14ac:dyDescent="0.25">
      <c r="A9" s="14">
        <v>5</v>
      </c>
      <c r="B9" s="12" t="s">
        <v>14</v>
      </c>
      <c r="C9" s="13" t="s">
        <v>8</v>
      </c>
      <c r="D9" s="11">
        <v>1.6</v>
      </c>
    </row>
    <row r="10" spans="1:5" x14ac:dyDescent="0.25">
      <c r="A10" s="14">
        <v>6</v>
      </c>
      <c r="B10" s="12" t="s">
        <v>15</v>
      </c>
      <c r="C10" s="13" t="s">
        <v>8</v>
      </c>
      <c r="D10" s="11">
        <v>0.63</v>
      </c>
    </row>
    <row r="11" spans="1:5" x14ac:dyDescent="0.25">
      <c r="A11" s="14">
        <v>7</v>
      </c>
      <c r="B11" s="12" t="s">
        <v>16</v>
      </c>
      <c r="C11" s="13" t="s">
        <v>8</v>
      </c>
      <c r="D11" s="11">
        <v>2.5</v>
      </c>
    </row>
    <row r="12" spans="1:5" x14ac:dyDescent="0.25">
      <c r="A12" s="14">
        <v>8</v>
      </c>
      <c r="B12" s="12" t="s">
        <v>17</v>
      </c>
      <c r="C12" s="15" t="s">
        <v>8</v>
      </c>
      <c r="D12" s="11">
        <v>3</v>
      </c>
    </row>
    <row r="13" spans="1:5" x14ac:dyDescent="0.25">
      <c r="A13" s="14">
        <v>9</v>
      </c>
      <c r="B13" s="12" t="s">
        <v>18</v>
      </c>
      <c r="C13" s="15" t="s">
        <v>8</v>
      </c>
      <c r="D13" s="11">
        <v>0.75</v>
      </c>
    </row>
    <row r="14" spans="1:5" x14ac:dyDescent="0.25">
      <c r="A14" s="14">
        <v>10</v>
      </c>
      <c r="B14" s="12" t="s">
        <v>19</v>
      </c>
      <c r="C14" s="15" t="s">
        <v>8</v>
      </c>
      <c r="D14" s="11">
        <v>3</v>
      </c>
    </row>
    <row r="15" spans="1:5" x14ac:dyDescent="0.25">
      <c r="A15" s="14">
        <v>11</v>
      </c>
      <c r="B15" s="12" t="s">
        <v>20</v>
      </c>
      <c r="C15" s="15" t="s">
        <v>8</v>
      </c>
      <c r="D15" s="11">
        <v>2.6</v>
      </c>
    </row>
    <row r="16" spans="1:5" x14ac:dyDescent="0.25">
      <c r="A16" s="14">
        <v>12</v>
      </c>
      <c r="B16" s="12" t="s">
        <v>21</v>
      </c>
      <c r="C16" s="15" t="s">
        <v>22</v>
      </c>
      <c r="D16" s="11">
        <v>1.2</v>
      </c>
    </row>
    <row r="17" spans="1:5" x14ac:dyDescent="0.25">
      <c r="A17" s="16"/>
      <c r="B17" s="17" t="s">
        <v>23</v>
      </c>
      <c r="C17" s="18"/>
      <c r="D17" s="19">
        <f>SUM(D8:D16,D5:D6)</f>
        <v>20.58</v>
      </c>
      <c r="E17" s="20"/>
    </row>
    <row r="18" spans="1:5" x14ac:dyDescent="0.25">
      <c r="A18" s="21">
        <v>13</v>
      </c>
      <c r="B18" s="13" t="s">
        <v>24</v>
      </c>
      <c r="C18" s="13" t="s">
        <v>10</v>
      </c>
      <c r="D18" s="22" t="s">
        <v>12</v>
      </c>
    </row>
    <row r="19" spans="1:5" x14ac:dyDescent="0.25">
      <c r="A19" s="21">
        <v>14</v>
      </c>
      <c r="B19" s="13" t="s">
        <v>25</v>
      </c>
      <c r="C19" s="13" t="s">
        <v>10</v>
      </c>
      <c r="D19" s="22" t="s">
        <v>12</v>
      </c>
    </row>
    <row r="20" spans="1:5" x14ac:dyDescent="0.25">
      <c r="A20" s="21">
        <v>15</v>
      </c>
      <c r="B20" s="13" t="s">
        <v>26</v>
      </c>
      <c r="C20" s="13" t="s">
        <v>8</v>
      </c>
      <c r="D20" s="23">
        <v>1.4</v>
      </c>
    </row>
    <row r="21" spans="1:5" x14ac:dyDescent="0.25">
      <c r="A21" s="21">
        <v>16</v>
      </c>
      <c r="B21" s="13" t="s">
        <v>27</v>
      </c>
      <c r="C21" s="13" t="s">
        <v>8</v>
      </c>
      <c r="D21" s="23">
        <v>1.3</v>
      </c>
    </row>
    <row r="22" spans="1:5" x14ac:dyDescent="0.25">
      <c r="A22" s="21">
        <v>17</v>
      </c>
      <c r="B22" s="13" t="s">
        <v>28</v>
      </c>
      <c r="C22" s="13" t="s">
        <v>8</v>
      </c>
      <c r="D22" s="23">
        <v>2.5</v>
      </c>
    </row>
    <row r="23" spans="1:5" x14ac:dyDescent="0.25">
      <c r="A23" s="21">
        <v>18</v>
      </c>
      <c r="B23" s="13" t="s">
        <v>29</v>
      </c>
      <c r="C23" s="13" t="s">
        <v>8</v>
      </c>
      <c r="D23" s="23">
        <v>2.7</v>
      </c>
    </row>
    <row r="24" spans="1:5" x14ac:dyDescent="0.25">
      <c r="A24" s="21">
        <v>19</v>
      </c>
      <c r="B24" s="13" t="s">
        <v>30</v>
      </c>
      <c r="C24" s="13" t="s">
        <v>8</v>
      </c>
      <c r="D24" s="23">
        <v>1.5</v>
      </c>
    </row>
    <row r="25" spans="1:5" x14ac:dyDescent="0.25">
      <c r="A25" s="16"/>
      <c r="B25" s="17" t="s">
        <v>31</v>
      </c>
      <c r="C25" s="24"/>
      <c r="D25" s="19">
        <f>SUM(D20:D24)</f>
        <v>9.4</v>
      </c>
      <c r="E25" s="20"/>
    </row>
    <row r="26" spans="1:5" x14ac:dyDescent="0.25">
      <c r="A26" s="16"/>
      <c r="B26" s="25" t="s">
        <v>32</v>
      </c>
      <c r="C26" s="26"/>
      <c r="D26" s="19">
        <f>SUM(D17,D25)</f>
        <v>29.979999999999997</v>
      </c>
      <c r="E26" s="20"/>
    </row>
    <row r="27" spans="1:5" x14ac:dyDescent="0.25">
      <c r="A27" s="8"/>
      <c r="B27" s="27" t="s">
        <v>33</v>
      </c>
      <c r="C27" s="28"/>
      <c r="D27" s="11"/>
    </row>
    <row r="28" spans="1:5" x14ac:dyDescent="0.25">
      <c r="A28" s="14">
        <v>1</v>
      </c>
      <c r="B28" s="12" t="s">
        <v>34</v>
      </c>
      <c r="C28" s="13" t="s">
        <v>8</v>
      </c>
      <c r="D28" s="11" t="s">
        <v>12</v>
      </c>
    </row>
    <row r="29" spans="1:5" x14ac:dyDescent="0.25">
      <c r="A29" s="14">
        <v>2</v>
      </c>
      <c r="B29" s="12" t="s">
        <v>35</v>
      </c>
      <c r="C29" s="13" t="s">
        <v>8</v>
      </c>
      <c r="D29" s="11">
        <v>2.5</v>
      </c>
    </row>
    <row r="30" spans="1:5" x14ac:dyDescent="0.25">
      <c r="A30" s="14">
        <v>3</v>
      </c>
      <c r="B30" s="12" t="s">
        <v>36</v>
      </c>
      <c r="C30" s="13" t="s">
        <v>8</v>
      </c>
      <c r="D30" s="11">
        <v>6.5</v>
      </c>
    </row>
    <row r="31" spans="1:5" x14ac:dyDescent="0.25">
      <c r="A31" s="14">
        <v>4</v>
      </c>
      <c r="B31" s="12" t="s">
        <v>37</v>
      </c>
      <c r="C31" s="13" t="s">
        <v>8</v>
      </c>
      <c r="D31" s="11" t="s">
        <v>12</v>
      </c>
    </row>
    <row r="32" spans="1:5" x14ac:dyDescent="0.25">
      <c r="A32" s="14">
        <v>5</v>
      </c>
      <c r="B32" s="12" t="s">
        <v>38</v>
      </c>
      <c r="C32" s="13" t="s">
        <v>39</v>
      </c>
      <c r="D32" s="11" t="s">
        <v>12</v>
      </c>
    </row>
    <row r="33" spans="1:4" x14ac:dyDescent="0.25">
      <c r="A33" s="16"/>
      <c r="B33" s="17" t="s">
        <v>40</v>
      </c>
      <c r="C33" s="24"/>
      <c r="D33" s="19">
        <f>SUM(D29:D30,D32)</f>
        <v>9</v>
      </c>
    </row>
    <row r="34" spans="1:4" x14ac:dyDescent="0.25">
      <c r="A34" s="21">
        <v>6</v>
      </c>
      <c r="B34" s="29" t="s">
        <v>41</v>
      </c>
      <c r="C34" s="13" t="s">
        <v>42</v>
      </c>
      <c r="D34" s="11">
        <v>14</v>
      </c>
    </row>
    <row r="35" spans="1:4" x14ac:dyDescent="0.25">
      <c r="A35" s="30">
        <v>7</v>
      </c>
      <c r="B35" s="12" t="s">
        <v>43</v>
      </c>
      <c r="C35" s="13" t="s">
        <v>42</v>
      </c>
      <c r="D35" s="11">
        <v>6.25</v>
      </c>
    </row>
    <row r="36" spans="1:4" s="7" customFormat="1" ht="25.5" customHeight="1" x14ac:dyDescent="0.25">
      <c r="A36" s="30">
        <v>8</v>
      </c>
      <c r="B36" s="12" t="s">
        <v>44</v>
      </c>
      <c r="C36" s="13" t="s">
        <v>45</v>
      </c>
      <c r="D36" s="11">
        <v>2.62</v>
      </c>
    </row>
    <row r="37" spans="1:4" x14ac:dyDescent="0.25">
      <c r="A37" s="30">
        <v>9</v>
      </c>
      <c r="B37" s="12" t="s">
        <v>46</v>
      </c>
      <c r="C37" s="13" t="s">
        <v>42</v>
      </c>
      <c r="D37" s="11">
        <v>7.5</v>
      </c>
    </row>
    <row r="38" spans="1:4" x14ac:dyDescent="0.25">
      <c r="A38" s="30">
        <v>10</v>
      </c>
      <c r="B38" s="12" t="s">
        <v>47</v>
      </c>
      <c r="C38" s="31" t="s">
        <v>48</v>
      </c>
      <c r="D38" s="11">
        <v>5</v>
      </c>
    </row>
    <row r="39" spans="1:4" x14ac:dyDescent="0.25">
      <c r="A39" s="30">
        <v>11</v>
      </c>
      <c r="B39" s="12" t="s">
        <v>49</v>
      </c>
      <c r="C39" s="13" t="s">
        <v>42</v>
      </c>
      <c r="D39" s="11">
        <v>4.8</v>
      </c>
    </row>
    <row r="40" spans="1:4" ht="15" customHeight="1" x14ac:dyDescent="0.25">
      <c r="A40" s="30">
        <v>12</v>
      </c>
      <c r="B40" s="12" t="s">
        <v>50</v>
      </c>
      <c r="C40" s="13" t="s">
        <v>51</v>
      </c>
      <c r="D40" s="11" t="s">
        <v>12</v>
      </c>
    </row>
    <row r="41" spans="1:4" x14ac:dyDescent="0.25">
      <c r="A41" s="32">
        <v>13</v>
      </c>
      <c r="B41" s="33" t="s">
        <v>52</v>
      </c>
      <c r="C41" s="34" t="s">
        <v>48</v>
      </c>
      <c r="D41" s="35">
        <v>2.34</v>
      </c>
    </row>
    <row r="42" spans="1:4" x14ac:dyDescent="0.25">
      <c r="A42" s="36" t="s">
        <v>53</v>
      </c>
      <c r="B42" s="36"/>
      <c r="C42" s="37"/>
      <c r="D42" s="36" t="s">
        <v>54</v>
      </c>
    </row>
    <row r="43" spans="1:4" x14ac:dyDescent="0.25">
      <c r="A43" s="36" t="s">
        <v>55</v>
      </c>
      <c r="B43" s="36"/>
      <c r="C43" s="37"/>
      <c r="D43" s="36"/>
    </row>
    <row r="44" spans="1:4" x14ac:dyDescent="0.25">
      <c r="A44" s="227" t="s">
        <v>56</v>
      </c>
      <c r="B44" s="227"/>
      <c r="C44" s="37"/>
      <c r="D44" s="36"/>
    </row>
  </sheetData>
  <mergeCells count="2">
    <mergeCell ref="A1:D1"/>
    <mergeCell ref="A44:B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F37"/>
  <sheetViews>
    <sheetView showGridLines="0" workbookViewId="0">
      <selection sqref="A1:D1"/>
    </sheetView>
  </sheetViews>
  <sheetFormatPr defaultRowHeight="15" x14ac:dyDescent="0.25"/>
  <cols>
    <col min="1" max="1" width="9.140625" style="67"/>
    <col min="2" max="2" width="37.5703125" customWidth="1"/>
    <col min="3" max="3" width="17.5703125" customWidth="1"/>
    <col min="4" max="4" width="15" customWidth="1"/>
  </cols>
  <sheetData>
    <row r="1" spans="1:4" ht="39.75" customHeight="1" x14ac:dyDescent="0.25">
      <c r="A1" s="230" t="s">
        <v>57</v>
      </c>
      <c r="B1" s="231"/>
      <c r="C1" s="231"/>
      <c r="D1" s="232"/>
    </row>
    <row r="2" spans="1:4" x14ac:dyDescent="0.25">
      <c r="A2" s="233" t="s">
        <v>1</v>
      </c>
      <c r="B2" s="235" t="s">
        <v>58</v>
      </c>
      <c r="C2" s="235" t="s">
        <v>3</v>
      </c>
      <c r="D2" s="39" t="s">
        <v>4</v>
      </c>
    </row>
    <row r="3" spans="1:4" x14ac:dyDescent="0.25">
      <c r="A3" s="234"/>
      <c r="B3" s="236"/>
      <c r="C3" s="236"/>
      <c r="D3" s="40" t="s">
        <v>5</v>
      </c>
    </row>
    <row r="4" spans="1:4" x14ac:dyDescent="0.25">
      <c r="A4" s="41"/>
      <c r="B4" s="42"/>
      <c r="C4" s="43"/>
      <c r="D4" s="44"/>
    </row>
    <row r="5" spans="1:4" x14ac:dyDescent="0.25">
      <c r="A5" s="45">
        <v>14</v>
      </c>
      <c r="B5" s="46" t="s">
        <v>59</v>
      </c>
      <c r="C5" s="47" t="s">
        <v>45</v>
      </c>
      <c r="D5" s="48">
        <v>2.5</v>
      </c>
    </row>
    <row r="6" spans="1:4" x14ac:dyDescent="0.25">
      <c r="A6" s="45">
        <v>15</v>
      </c>
      <c r="B6" s="46" t="s">
        <v>60</v>
      </c>
      <c r="C6" s="49" t="s">
        <v>42</v>
      </c>
      <c r="D6" s="50" t="s">
        <v>61</v>
      </c>
    </row>
    <row r="7" spans="1:4" x14ac:dyDescent="0.25">
      <c r="A7" s="45">
        <v>25</v>
      </c>
      <c r="B7" s="46" t="s">
        <v>62</v>
      </c>
      <c r="C7" s="51" t="s">
        <v>48</v>
      </c>
      <c r="D7" s="48">
        <v>4</v>
      </c>
    </row>
    <row r="8" spans="1:4" x14ac:dyDescent="0.25">
      <c r="A8" s="45">
        <v>26</v>
      </c>
      <c r="B8" s="46" t="s">
        <v>63</v>
      </c>
      <c r="C8" s="51" t="s">
        <v>48</v>
      </c>
      <c r="D8" s="48">
        <v>3.5</v>
      </c>
    </row>
    <row r="9" spans="1:4" x14ac:dyDescent="0.25">
      <c r="A9" s="45">
        <v>16</v>
      </c>
      <c r="B9" s="46" t="s">
        <v>64</v>
      </c>
      <c r="C9" s="49" t="s">
        <v>51</v>
      </c>
      <c r="D9" s="50" t="s">
        <v>61</v>
      </c>
    </row>
    <row r="10" spans="1:4" x14ac:dyDescent="0.25">
      <c r="A10" s="45">
        <v>17</v>
      </c>
      <c r="B10" s="46" t="s">
        <v>65</v>
      </c>
      <c r="C10" s="47" t="s">
        <v>45</v>
      </c>
      <c r="D10" s="50" t="s">
        <v>61</v>
      </c>
    </row>
    <row r="11" spans="1:4" x14ac:dyDescent="0.25">
      <c r="A11" s="45">
        <v>18</v>
      </c>
      <c r="B11" s="46" t="s">
        <v>66</v>
      </c>
      <c r="C11" s="47" t="s">
        <v>45</v>
      </c>
      <c r="D11" s="50" t="s">
        <v>61</v>
      </c>
    </row>
    <row r="12" spans="1:4" x14ac:dyDescent="0.25">
      <c r="A12" s="45">
        <v>19</v>
      </c>
      <c r="B12" s="46" t="s">
        <v>67</v>
      </c>
      <c r="C12" s="47" t="s">
        <v>45</v>
      </c>
      <c r="D12" s="50" t="s">
        <v>61</v>
      </c>
    </row>
    <row r="13" spans="1:4" x14ac:dyDescent="0.25">
      <c r="A13" s="45">
        <v>20</v>
      </c>
      <c r="B13" s="46" t="s">
        <v>68</v>
      </c>
      <c r="C13" s="47" t="s">
        <v>45</v>
      </c>
      <c r="D13" s="50" t="s">
        <v>61</v>
      </c>
    </row>
    <row r="14" spans="1:4" x14ac:dyDescent="0.25">
      <c r="A14" s="45">
        <v>21</v>
      </c>
      <c r="B14" s="46" t="s">
        <v>69</v>
      </c>
      <c r="C14" s="47" t="s">
        <v>45</v>
      </c>
      <c r="D14" s="50" t="s">
        <v>61</v>
      </c>
    </row>
    <row r="15" spans="1:4" x14ac:dyDescent="0.25">
      <c r="A15" s="45">
        <v>22</v>
      </c>
      <c r="B15" s="46" t="s">
        <v>70</v>
      </c>
      <c r="C15" s="47" t="s">
        <v>45</v>
      </c>
      <c r="D15" s="50" t="s">
        <v>61</v>
      </c>
    </row>
    <row r="16" spans="1:4" x14ac:dyDescent="0.25">
      <c r="A16" s="45">
        <v>23</v>
      </c>
      <c r="B16" s="46" t="s">
        <v>71</v>
      </c>
      <c r="C16" s="49" t="s">
        <v>42</v>
      </c>
      <c r="D16" s="50" t="s">
        <v>61</v>
      </c>
    </row>
    <row r="17" spans="1:4" x14ac:dyDescent="0.25">
      <c r="A17" s="45">
        <v>24</v>
      </c>
      <c r="B17" s="46" t="s">
        <v>72</v>
      </c>
      <c r="C17" s="47" t="s">
        <v>45</v>
      </c>
      <c r="D17" s="50" t="s">
        <v>61</v>
      </c>
    </row>
    <row r="18" spans="1:4" x14ac:dyDescent="0.25">
      <c r="A18" s="45">
        <v>27</v>
      </c>
      <c r="B18" s="46" t="s">
        <v>73</v>
      </c>
      <c r="C18" s="49" t="s">
        <v>74</v>
      </c>
      <c r="D18" s="50" t="s">
        <v>61</v>
      </c>
    </row>
    <row r="19" spans="1:4" x14ac:dyDescent="0.25">
      <c r="A19" s="45">
        <v>28</v>
      </c>
      <c r="B19" s="46" t="s">
        <v>75</v>
      </c>
      <c r="C19" s="49" t="s">
        <v>74</v>
      </c>
      <c r="D19" s="48">
        <v>0.22</v>
      </c>
    </row>
    <row r="20" spans="1:4" x14ac:dyDescent="0.25">
      <c r="A20" s="45">
        <v>29</v>
      </c>
      <c r="B20" s="46" t="s">
        <v>76</v>
      </c>
      <c r="C20" s="47" t="s">
        <v>45</v>
      </c>
      <c r="D20" s="50" t="s">
        <v>61</v>
      </c>
    </row>
    <row r="21" spans="1:4" x14ac:dyDescent="0.25">
      <c r="A21" s="45">
        <v>30</v>
      </c>
      <c r="B21" s="46" t="s">
        <v>77</v>
      </c>
      <c r="C21" s="47" t="s">
        <v>45</v>
      </c>
      <c r="D21" s="50" t="s">
        <v>61</v>
      </c>
    </row>
    <row r="22" spans="1:4" x14ac:dyDescent="0.25">
      <c r="A22" s="45">
        <v>31</v>
      </c>
      <c r="B22" s="46" t="s">
        <v>78</v>
      </c>
      <c r="C22" s="51" t="s">
        <v>48</v>
      </c>
      <c r="D22" s="50" t="s">
        <v>61</v>
      </c>
    </row>
    <row r="23" spans="1:4" x14ac:dyDescent="0.25">
      <c r="A23" s="45">
        <v>32</v>
      </c>
      <c r="B23" s="46" t="s">
        <v>79</v>
      </c>
      <c r="C23" s="49" t="s">
        <v>42</v>
      </c>
      <c r="D23" s="50" t="s">
        <v>61</v>
      </c>
    </row>
    <row r="24" spans="1:4" x14ac:dyDescent="0.25">
      <c r="A24" s="45">
        <v>33</v>
      </c>
      <c r="B24" s="46" t="s">
        <v>80</v>
      </c>
      <c r="C24" s="47" t="s">
        <v>45</v>
      </c>
      <c r="D24" s="50" t="s">
        <v>61</v>
      </c>
    </row>
    <row r="25" spans="1:4" x14ac:dyDescent="0.25">
      <c r="A25" s="45">
        <v>34</v>
      </c>
      <c r="B25" s="46" t="s">
        <v>81</v>
      </c>
      <c r="C25" s="47" t="s">
        <v>45</v>
      </c>
      <c r="D25" s="50" t="s">
        <v>61</v>
      </c>
    </row>
    <row r="26" spans="1:4" x14ac:dyDescent="0.25">
      <c r="A26" s="45">
        <v>35</v>
      </c>
      <c r="B26" s="46" t="s">
        <v>82</v>
      </c>
      <c r="C26" s="47" t="s">
        <v>45</v>
      </c>
      <c r="D26" s="50" t="s">
        <v>61</v>
      </c>
    </row>
    <row r="27" spans="1:4" x14ac:dyDescent="0.25">
      <c r="A27" s="45">
        <v>36</v>
      </c>
      <c r="B27" s="46" t="s">
        <v>83</v>
      </c>
      <c r="C27" s="49" t="s">
        <v>22</v>
      </c>
      <c r="D27" s="50" t="s">
        <v>61</v>
      </c>
    </row>
    <row r="28" spans="1:4" x14ac:dyDescent="0.25">
      <c r="A28" s="45">
        <v>37</v>
      </c>
      <c r="B28" s="46" t="s">
        <v>84</v>
      </c>
      <c r="C28" s="51" t="s">
        <v>48</v>
      </c>
      <c r="D28" s="48">
        <v>9.52</v>
      </c>
    </row>
    <row r="29" spans="1:4" x14ac:dyDescent="0.25">
      <c r="A29" s="45">
        <v>38</v>
      </c>
      <c r="B29" s="46" t="s">
        <v>85</v>
      </c>
      <c r="C29" s="49" t="s">
        <v>42</v>
      </c>
      <c r="D29" s="48">
        <v>11</v>
      </c>
    </row>
    <row r="30" spans="1:4" x14ac:dyDescent="0.25">
      <c r="A30" s="45">
        <v>39</v>
      </c>
      <c r="B30" s="46" t="s">
        <v>86</v>
      </c>
      <c r="C30" s="49" t="s">
        <v>42</v>
      </c>
      <c r="D30" s="48">
        <v>6.6</v>
      </c>
    </row>
    <row r="31" spans="1:4" x14ac:dyDescent="0.25">
      <c r="A31" s="45">
        <v>40</v>
      </c>
      <c r="B31" s="46" t="s">
        <v>87</v>
      </c>
      <c r="C31" s="49" t="s">
        <v>42</v>
      </c>
      <c r="D31" s="48">
        <v>15</v>
      </c>
    </row>
    <row r="32" spans="1:4" x14ac:dyDescent="0.25">
      <c r="A32" s="45">
        <v>41</v>
      </c>
      <c r="B32" s="46" t="s">
        <v>88</v>
      </c>
      <c r="C32" s="49" t="s">
        <v>42</v>
      </c>
      <c r="D32" s="48">
        <v>4.75</v>
      </c>
    </row>
    <row r="33" spans="1:6" x14ac:dyDescent="0.25">
      <c r="A33" s="52"/>
      <c r="B33" s="53" t="s">
        <v>89</v>
      </c>
      <c r="C33" s="54"/>
      <c r="D33" s="55">
        <f>SUM(D28:D32,D19,D7:D17,D9,D5,'[2]2.1'!D41,'[2]2.1'!D34:D39)</f>
        <v>99.6</v>
      </c>
      <c r="F33" s="20"/>
    </row>
    <row r="34" spans="1:6" x14ac:dyDescent="0.25">
      <c r="A34" s="56"/>
      <c r="B34" s="57" t="s">
        <v>90</v>
      </c>
      <c r="C34" s="58"/>
      <c r="D34" s="59">
        <f>D33+'[2]2.1'!D33</f>
        <v>108.6</v>
      </c>
    </row>
    <row r="35" spans="1:6" ht="25.5" customHeight="1" x14ac:dyDescent="0.25">
      <c r="A35" s="56"/>
      <c r="B35" s="60" t="s">
        <v>91</v>
      </c>
      <c r="C35" s="61"/>
      <c r="D35" s="62">
        <f>D34+'[2]2.1'!D26</f>
        <v>138.57999999999998</v>
      </c>
    </row>
    <row r="36" spans="1:6" ht="15" customHeight="1" x14ac:dyDescent="0.25">
      <c r="A36" s="237" t="s">
        <v>92</v>
      </c>
      <c r="B36" s="238"/>
      <c r="C36" s="63"/>
      <c r="D36" s="64"/>
    </row>
    <row r="37" spans="1:6" x14ac:dyDescent="0.25">
      <c r="A37" s="228" t="s">
        <v>56</v>
      </c>
      <c r="B37" s="229"/>
      <c r="C37" s="65"/>
      <c r="D37" s="66"/>
    </row>
  </sheetData>
  <mergeCells count="6">
    <mergeCell ref="A37:B37"/>
    <mergeCell ref="A1:D1"/>
    <mergeCell ref="A2:A3"/>
    <mergeCell ref="B2:B3"/>
    <mergeCell ref="C2:C3"/>
    <mergeCell ref="A36:B3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N48"/>
  <sheetViews>
    <sheetView showGridLines="0" workbookViewId="0">
      <pane ySplit="5" topLeftCell="A27" activePane="bottomLeft" state="frozen"/>
      <selection pane="bottomLeft" sqref="A1:I2"/>
    </sheetView>
  </sheetViews>
  <sheetFormatPr defaultRowHeight="15" x14ac:dyDescent="0.25"/>
  <cols>
    <col min="1" max="1" width="6.28515625" style="105" customWidth="1"/>
    <col min="2" max="2" width="27.140625" style="68" customWidth="1"/>
    <col min="3" max="5" width="9.7109375" style="68" customWidth="1"/>
    <col min="6" max="6" width="10.42578125" style="68" customWidth="1"/>
    <col min="7" max="9" width="9.7109375" style="68" customWidth="1"/>
    <col min="10" max="13" width="9.140625" style="68"/>
  </cols>
  <sheetData>
    <row r="1" spans="1:9" x14ac:dyDescent="0.25">
      <c r="A1" s="239" t="s">
        <v>93</v>
      </c>
      <c r="B1" s="239"/>
      <c r="C1" s="239"/>
      <c r="D1" s="239"/>
      <c r="E1" s="239"/>
      <c r="F1" s="239"/>
      <c r="G1" s="239"/>
      <c r="H1" s="239"/>
      <c r="I1" s="239"/>
    </row>
    <row r="2" spans="1:9" ht="19.899999999999999" customHeight="1" x14ac:dyDescent="0.25">
      <c r="A2" s="240"/>
      <c r="B2" s="240"/>
      <c r="C2" s="240"/>
      <c r="D2" s="240"/>
      <c r="E2" s="240"/>
      <c r="F2" s="240"/>
      <c r="G2" s="240"/>
      <c r="H2" s="240"/>
      <c r="I2" s="240"/>
    </row>
    <row r="3" spans="1:9" ht="28.5" customHeight="1" x14ac:dyDescent="0.25">
      <c r="A3" s="241" t="s">
        <v>94</v>
      </c>
      <c r="B3" s="242" t="s">
        <v>95</v>
      </c>
      <c r="C3" s="243" t="s">
        <v>96</v>
      </c>
      <c r="D3" s="244"/>
      <c r="E3" s="243" t="s">
        <v>97</v>
      </c>
      <c r="F3" s="244"/>
      <c r="G3" s="245" t="s">
        <v>98</v>
      </c>
      <c r="H3" s="246"/>
      <c r="I3" s="247"/>
    </row>
    <row r="4" spans="1:9" ht="33.75" customHeight="1" x14ac:dyDescent="0.25">
      <c r="A4" s="241"/>
      <c r="B4" s="242"/>
      <c r="C4" s="69" t="s">
        <v>99</v>
      </c>
      <c r="D4" s="69" t="s">
        <v>100</v>
      </c>
      <c r="E4" s="69" t="s">
        <v>101</v>
      </c>
      <c r="F4" s="69" t="s">
        <v>102</v>
      </c>
      <c r="G4" s="69" t="s">
        <v>101</v>
      </c>
      <c r="H4" s="69" t="s">
        <v>102</v>
      </c>
      <c r="I4" s="70" t="s">
        <v>103</v>
      </c>
    </row>
    <row r="5" spans="1:9" x14ac:dyDescent="0.25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</row>
    <row r="6" spans="1:9" x14ac:dyDescent="0.25">
      <c r="A6" s="73" t="s">
        <v>104</v>
      </c>
      <c r="B6" s="74" t="s">
        <v>105</v>
      </c>
      <c r="C6" s="75">
        <f>C16+C19+C22+C25+C26+C27+C28</f>
        <v>142566</v>
      </c>
      <c r="D6" s="75">
        <f t="shared" ref="D6:F6" si="0">D16+D19+D22+D25+D26+D27+D28</f>
        <v>142566</v>
      </c>
      <c r="E6" s="75">
        <f t="shared" si="0"/>
        <v>144715.80499999999</v>
      </c>
      <c r="F6" s="75">
        <f t="shared" si="0"/>
        <v>127503.51290894936</v>
      </c>
      <c r="G6" s="76">
        <v>106.27149282727744</v>
      </c>
      <c r="H6" s="76">
        <f>F6/C6%</f>
        <v>89.434727009910745</v>
      </c>
      <c r="I6" s="76">
        <f>H6-G6</f>
        <v>-16.836765817366697</v>
      </c>
    </row>
    <row r="7" spans="1:9" x14ac:dyDescent="0.25">
      <c r="A7" s="77"/>
      <c r="B7" s="78" t="s">
        <v>106</v>
      </c>
      <c r="C7" s="79">
        <v>1000</v>
      </c>
      <c r="D7" s="79">
        <v>1000</v>
      </c>
      <c r="E7" s="80">
        <v>892.40300000000013</v>
      </c>
      <c r="F7" s="80">
        <v>849.23699999999985</v>
      </c>
      <c r="G7" s="81">
        <f>(E7/C7)</f>
        <v>0.89240300000000017</v>
      </c>
      <c r="H7" s="81">
        <f>(F7/D7)</f>
        <v>0.8492369999999998</v>
      </c>
      <c r="I7" s="81">
        <f t="shared" ref="I7:I36" si="1">H7-G7</f>
        <v>-4.3166000000000371E-2</v>
      </c>
    </row>
    <row r="8" spans="1:9" x14ac:dyDescent="0.25">
      <c r="A8" s="77"/>
      <c r="B8" s="78" t="s">
        <v>107</v>
      </c>
      <c r="C8" s="79">
        <v>6000</v>
      </c>
      <c r="D8" s="79">
        <v>6000</v>
      </c>
      <c r="E8" s="80">
        <v>6515.5329999999994</v>
      </c>
      <c r="F8" s="80">
        <v>5469.2160000000003</v>
      </c>
      <c r="G8" s="81">
        <f t="shared" ref="G8:H36" si="2">(E8/C8)</f>
        <v>1.0859221666666665</v>
      </c>
      <c r="H8" s="81">
        <f t="shared" si="2"/>
        <v>0.91153600000000001</v>
      </c>
      <c r="I8" s="81">
        <f t="shared" si="1"/>
        <v>-0.17438616666666651</v>
      </c>
    </row>
    <row r="9" spans="1:9" x14ac:dyDescent="0.25">
      <c r="A9" s="77"/>
      <c r="B9" s="78" t="s">
        <v>108</v>
      </c>
      <c r="C9" s="79">
        <v>13700</v>
      </c>
      <c r="D9" s="79">
        <v>13700</v>
      </c>
      <c r="E9" s="80">
        <v>13074.746000000001</v>
      </c>
      <c r="F9" s="80">
        <v>11603.051000000001</v>
      </c>
      <c r="G9" s="81">
        <f t="shared" si="2"/>
        <v>0.95436102189781025</v>
      </c>
      <c r="H9" s="81">
        <f t="shared" si="2"/>
        <v>0.84693802919708039</v>
      </c>
      <c r="I9" s="81">
        <f t="shared" si="1"/>
        <v>-0.10742299270072986</v>
      </c>
    </row>
    <row r="10" spans="1:9" x14ac:dyDescent="0.25">
      <c r="A10" s="77"/>
      <c r="B10" s="78" t="s">
        <v>109</v>
      </c>
      <c r="C10" s="79">
        <v>8000</v>
      </c>
      <c r="D10" s="79">
        <v>8000</v>
      </c>
      <c r="E10" s="80">
        <v>6463.2920000000004</v>
      </c>
      <c r="F10" s="80">
        <v>6758.5109999999995</v>
      </c>
      <c r="G10" s="81">
        <f t="shared" si="2"/>
        <v>0.8079115</v>
      </c>
      <c r="H10" s="81">
        <f t="shared" si="2"/>
        <v>0.84481387499999994</v>
      </c>
      <c r="I10" s="81">
        <f t="shared" si="1"/>
        <v>3.6902374999999932E-2</v>
      </c>
    </row>
    <row r="11" spans="1:9" x14ac:dyDescent="0.25">
      <c r="A11" s="77"/>
      <c r="B11" s="78" t="s">
        <v>110</v>
      </c>
      <c r="C11" s="79">
        <v>8000</v>
      </c>
      <c r="D11" s="79">
        <v>8000</v>
      </c>
      <c r="E11" s="80">
        <v>8948.0380000000005</v>
      </c>
      <c r="F11" s="80">
        <v>8925.7950000000001</v>
      </c>
      <c r="G11" s="81">
        <f t="shared" si="2"/>
        <v>1.11850475</v>
      </c>
      <c r="H11" s="81">
        <f t="shared" si="2"/>
        <v>1.1157243750000001</v>
      </c>
      <c r="I11" s="81">
        <f t="shared" si="1"/>
        <v>-2.7803749999999461E-3</v>
      </c>
    </row>
    <row r="12" spans="1:9" x14ac:dyDescent="0.25">
      <c r="A12" s="77"/>
      <c r="B12" s="78" t="s">
        <v>111</v>
      </c>
      <c r="C12" s="79">
        <v>650</v>
      </c>
      <c r="D12" s="79">
        <v>650</v>
      </c>
      <c r="E12" s="80">
        <v>664.23300000000006</v>
      </c>
      <c r="F12" s="80">
        <v>605.11</v>
      </c>
      <c r="G12" s="81">
        <f t="shared" si="2"/>
        <v>1.0218969230769233</v>
      </c>
      <c r="H12" s="81">
        <f t="shared" si="2"/>
        <v>0.9309384615384616</v>
      </c>
      <c r="I12" s="81">
        <f t="shared" si="1"/>
        <v>-9.0958461538461655E-2</v>
      </c>
    </row>
    <row r="13" spans="1:9" x14ac:dyDescent="0.25">
      <c r="A13" s="77"/>
      <c r="B13" s="78" t="s">
        <v>112</v>
      </c>
      <c r="C13" s="79">
        <v>15000</v>
      </c>
      <c r="D13" s="79">
        <v>15000</v>
      </c>
      <c r="E13" s="80">
        <v>15038.096</v>
      </c>
      <c r="F13" s="80">
        <v>13181.322999999999</v>
      </c>
      <c r="G13" s="81">
        <f t="shared" si="2"/>
        <v>1.0025397333333332</v>
      </c>
      <c r="H13" s="81">
        <f t="shared" si="2"/>
        <v>0.87875486666666658</v>
      </c>
      <c r="I13" s="81">
        <f t="shared" si="1"/>
        <v>-0.12378486666666666</v>
      </c>
    </row>
    <row r="14" spans="1:9" x14ac:dyDescent="0.25">
      <c r="A14" s="77"/>
      <c r="B14" s="82" t="s">
        <v>113</v>
      </c>
      <c r="C14" s="79">
        <v>2350</v>
      </c>
      <c r="D14" s="79">
        <v>2350</v>
      </c>
      <c r="E14" s="80">
        <v>2044.8240000000001</v>
      </c>
      <c r="F14" s="80">
        <v>2450.4610000000002</v>
      </c>
      <c r="G14" s="81">
        <f t="shared" si="2"/>
        <v>0.87013787234042561</v>
      </c>
      <c r="H14" s="81">
        <f t="shared" si="2"/>
        <v>1.0427493617021277</v>
      </c>
      <c r="I14" s="81">
        <f t="shared" si="1"/>
        <v>0.17261148936170212</v>
      </c>
    </row>
    <row r="15" spans="1:9" x14ac:dyDescent="0.25">
      <c r="A15" s="77"/>
      <c r="B15" s="82" t="s">
        <v>114</v>
      </c>
      <c r="C15" s="83">
        <v>15000</v>
      </c>
      <c r="D15" s="83">
        <v>15000</v>
      </c>
      <c r="E15" s="84">
        <v>15778.198</v>
      </c>
      <c r="F15" s="80">
        <v>12507.937</v>
      </c>
      <c r="G15" s="85">
        <f t="shared" si="2"/>
        <v>1.0518798666666667</v>
      </c>
      <c r="H15" s="85">
        <f t="shared" si="2"/>
        <v>0.83386246666666664</v>
      </c>
      <c r="I15" s="85">
        <f t="shared" si="1"/>
        <v>-0.21801740000000003</v>
      </c>
    </row>
    <row r="16" spans="1:9" x14ac:dyDescent="0.25">
      <c r="A16" s="73"/>
      <c r="B16" s="86" t="s">
        <v>115</v>
      </c>
      <c r="C16" s="75">
        <f>SUM(C7:C15)</f>
        <v>69700</v>
      </c>
      <c r="D16" s="75">
        <f t="shared" ref="D16:F16" si="3">SUM(D7:D15)</f>
        <v>69700</v>
      </c>
      <c r="E16" s="75">
        <f t="shared" si="3"/>
        <v>69419.362999999998</v>
      </c>
      <c r="F16" s="75">
        <f t="shared" si="3"/>
        <v>62350.640999999996</v>
      </c>
      <c r="G16" s="87">
        <f t="shared" si="2"/>
        <v>0.99597364418938306</v>
      </c>
      <c r="H16" s="87">
        <f t="shared" si="2"/>
        <v>0.89455725968436151</v>
      </c>
      <c r="I16" s="87">
        <f t="shared" si="1"/>
        <v>-0.10141638450502155</v>
      </c>
    </row>
    <row r="17" spans="1:14" x14ac:dyDescent="0.25">
      <c r="A17" s="77"/>
      <c r="B17" s="78" t="s">
        <v>116</v>
      </c>
      <c r="C17" s="88">
        <v>12000</v>
      </c>
      <c r="D17" s="88">
        <v>12000</v>
      </c>
      <c r="E17" s="89">
        <v>15016.675999999998</v>
      </c>
      <c r="F17" s="79">
        <v>12940.582535488</v>
      </c>
      <c r="G17" s="90">
        <f t="shared" si="2"/>
        <v>1.2513896666666664</v>
      </c>
      <c r="H17" s="90">
        <f t="shared" si="2"/>
        <v>1.0783818779573333</v>
      </c>
      <c r="I17" s="90">
        <f t="shared" si="1"/>
        <v>-0.17300778870933309</v>
      </c>
    </row>
    <row r="18" spans="1:14" x14ac:dyDescent="0.25">
      <c r="A18" s="77"/>
      <c r="B18" s="78" t="s">
        <v>117</v>
      </c>
      <c r="C18" s="83">
        <v>15500</v>
      </c>
      <c r="D18" s="83">
        <v>15500</v>
      </c>
      <c r="E18" s="91">
        <v>16515.429999999997</v>
      </c>
      <c r="F18" s="79">
        <v>13281.792894616001</v>
      </c>
      <c r="G18" s="85">
        <f t="shared" si="2"/>
        <v>1.0655116129032256</v>
      </c>
      <c r="H18" s="85">
        <f t="shared" si="2"/>
        <v>0.85688986416877422</v>
      </c>
      <c r="I18" s="85">
        <f t="shared" si="1"/>
        <v>-0.20862174873445138</v>
      </c>
    </row>
    <row r="19" spans="1:14" x14ac:dyDescent="0.25">
      <c r="A19" s="73"/>
      <c r="B19" s="86" t="s">
        <v>118</v>
      </c>
      <c r="C19" s="75">
        <f>SUM(C17:C18)</f>
        <v>27500</v>
      </c>
      <c r="D19" s="75">
        <f t="shared" ref="D19:F19" si="4">SUM(D17:D18)</f>
        <v>27500</v>
      </c>
      <c r="E19" s="75">
        <f t="shared" si="4"/>
        <v>31532.105999999992</v>
      </c>
      <c r="F19" s="75">
        <f t="shared" si="4"/>
        <v>26222.375430104003</v>
      </c>
      <c r="G19" s="85">
        <f t="shared" si="2"/>
        <v>1.1466220363636361</v>
      </c>
      <c r="H19" s="85">
        <f t="shared" si="2"/>
        <v>0.95354092473105467</v>
      </c>
      <c r="I19" s="85">
        <f t="shared" si="1"/>
        <v>-0.19308111163258146</v>
      </c>
    </row>
    <row r="20" spans="1:14" x14ac:dyDescent="0.25">
      <c r="A20" s="77"/>
      <c r="B20" s="78" t="s">
        <v>119</v>
      </c>
      <c r="C20" s="88">
        <v>7500</v>
      </c>
      <c r="D20" s="88">
        <v>7500</v>
      </c>
      <c r="E20" s="89">
        <v>8065.2759999999998</v>
      </c>
      <c r="F20" s="79">
        <v>7374.2414069999977</v>
      </c>
      <c r="G20" s="85">
        <f t="shared" si="2"/>
        <v>1.0753701333333334</v>
      </c>
      <c r="H20" s="85">
        <f t="shared" si="2"/>
        <v>0.98323218759999964</v>
      </c>
      <c r="I20" s="85">
        <f t="shared" si="1"/>
        <v>-9.2137945733333781E-2</v>
      </c>
    </row>
    <row r="21" spans="1:14" x14ac:dyDescent="0.25">
      <c r="A21" s="77"/>
      <c r="B21" s="78" t="s">
        <v>120</v>
      </c>
      <c r="C21" s="83">
        <v>8300</v>
      </c>
      <c r="D21" s="83">
        <v>8300</v>
      </c>
      <c r="E21" s="91">
        <v>9115.0470000000005</v>
      </c>
      <c r="F21" s="79">
        <v>9050.4709999999995</v>
      </c>
      <c r="G21" s="85">
        <f t="shared" si="2"/>
        <v>1.0981984337349397</v>
      </c>
      <c r="H21" s="85">
        <f t="shared" si="2"/>
        <v>1.0904181927710843</v>
      </c>
      <c r="I21" s="85">
        <f t="shared" si="1"/>
        <v>-7.7802409638554337E-3</v>
      </c>
    </row>
    <row r="22" spans="1:14" x14ac:dyDescent="0.25">
      <c r="A22" s="73"/>
      <c r="B22" s="86" t="s">
        <v>121</v>
      </c>
      <c r="C22" s="75">
        <f>SUM(C20:C21)</f>
        <v>15800</v>
      </c>
      <c r="D22" s="75">
        <f t="shared" ref="D22:F22" si="5">SUM(D20:D21)</f>
        <v>15800</v>
      </c>
      <c r="E22" s="75">
        <f t="shared" si="5"/>
        <v>17180.323</v>
      </c>
      <c r="F22" s="75">
        <f t="shared" si="5"/>
        <v>16424.712406999999</v>
      </c>
      <c r="G22" s="87">
        <f t="shared" si="2"/>
        <v>1.0873622151898734</v>
      </c>
      <c r="H22" s="87">
        <f t="shared" si="2"/>
        <v>1.0395387599367087</v>
      </c>
      <c r="I22" s="87">
        <f t="shared" si="1"/>
        <v>-4.7823455253164671E-2</v>
      </c>
    </row>
    <row r="23" spans="1:14" x14ac:dyDescent="0.25">
      <c r="A23" s="77"/>
      <c r="B23" s="78" t="s">
        <v>122</v>
      </c>
      <c r="C23" s="88">
        <v>10500</v>
      </c>
      <c r="D23" s="88">
        <v>10500</v>
      </c>
      <c r="E23" s="89">
        <v>10160.638999999999</v>
      </c>
      <c r="F23" s="79">
        <v>8242.8909999999996</v>
      </c>
      <c r="G23" s="90">
        <f t="shared" si="2"/>
        <v>0.96767990476190469</v>
      </c>
      <c r="H23" s="90">
        <f t="shared" si="2"/>
        <v>0.78503723809523807</v>
      </c>
      <c r="I23" s="90">
        <f t="shared" si="1"/>
        <v>-0.18264266666666662</v>
      </c>
    </row>
    <row r="24" spans="1:14" x14ac:dyDescent="0.25">
      <c r="A24" s="77"/>
      <c r="B24" s="78" t="s">
        <v>123</v>
      </c>
      <c r="C24" s="79">
        <v>1000</v>
      </c>
      <c r="D24" s="79">
        <v>1000</v>
      </c>
      <c r="E24" s="80">
        <v>0</v>
      </c>
      <c r="F24" s="79">
        <v>0</v>
      </c>
      <c r="G24" s="85">
        <f t="shared" si="2"/>
        <v>0</v>
      </c>
      <c r="H24" s="85">
        <f t="shared" si="2"/>
        <v>0</v>
      </c>
      <c r="I24" s="85">
        <f t="shared" si="1"/>
        <v>0</v>
      </c>
    </row>
    <row r="25" spans="1:14" x14ac:dyDescent="0.25">
      <c r="A25" s="73"/>
      <c r="B25" s="86" t="s">
        <v>124</v>
      </c>
      <c r="C25" s="75">
        <f>SUM(C23:C24)</f>
        <v>11500</v>
      </c>
      <c r="D25" s="75">
        <f t="shared" ref="D25:F25" si="6">SUM(D23:D24)</f>
        <v>11500</v>
      </c>
      <c r="E25" s="75">
        <f t="shared" si="6"/>
        <v>10160.638999999999</v>
      </c>
      <c r="F25" s="75">
        <f t="shared" si="6"/>
        <v>8242.8909999999996</v>
      </c>
      <c r="G25" s="87">
        <f t="shared" si="2"/>
        <v>0.88353382608695641</v>
      </c>
      <c r="H25" s="87">
        <f t="shared" si="2"/>
        <v>0.71677313043478252</v>
      </c>
      <c r="I25" s="87">
        <f t="shared" si="1"/>
        <v>-0.16676069565217388</v>
      </c>
    </row>
    <row r="26" spans="1:14" x14ac:dyDescent="0.25">
      <c r="A26" s="77"/>
      <c r="B26" s="78" t="s">
        <v>125</v>
      </c>
      <c r="C26" s="79">
        <v>3000</v>
      </c>
      <c r="D26" s="79">
        <v>3000</v>
      </c>
      <c r="E26" s="80">
        <v>2383.3409999999999</v>
      </c>
      <c r="F26" s="79">
        <v>2707.3544208453491</v>
      </c>
      <c r="G26" s="90">
        <f t="shared" si="2"/>
        <v>0.79444700000000001</v>
      </c>
      <c r="H26" s="90">
        <f t="shared" si="2"/>
        <v>0.90245147361511635</v>
      </c>
      <c r="I26" s="90">
        <f t="shared" si="1"/>
        <v>0.10800447361511634</v>
      </c>
    </row>
    <row r="27" spans="1:14" x14ac:dyDescent="0.25">
      <c r="A27" s="77"/>
      <c r="B27" s="78" t="s">
        <v>126</v>
      </c>
      <c r="C27" s="79">
        <v>66</v>
      </c>
      <c r="D27" s="79">
        <v>66</v>
      </c>
      <c r="E27" s="80">
        <v>13953.105</v>
      </c>
      <c r="F27" s="79">
        <v>11474.549650999999</v>
      </c>
      <c r="G27" s="85">
        <f t="shared" si="2"/>
        <v>211.41068181818181</v>
      </c>
      <c r="H27" s="85">
        <f t="shared" si="2"/>
        <v>173.85681289393938</v>
      </c>
      <c r="I27" s="85">
        <f t="shared" si="1"/>
        <v>-37.553868924242437</v>
      </c>
    </row>
    <row r="28" spans="1:14" x14ac:dyDescent="0.25">
      <c r="A28" s="77"/>
      <c r="B28" s="78" t="s">
        <v>127</v>
      </c>
      <c r="C28" s="79">
        <v>15000</v>
      </c>
      <c r="D28" s="79">
        <v>15000</v>
      </c>
      <c r="E28" s="80">
        <v>86.927999999999997</v>
      </c>
      <c r="F28" s="79">
        <v>80.98899999999999</v>
      </c>
      <c r="G28" s="85">
        <f t="shared" si="2"/>
        <v>5.7951999999999995E-3</v>
      </c>
      <c r="H28" s="85">
        <f t="shared" si="2"/>
        <v>5.3992666666666661E-3</v>
      </c>
      <c r="I28" s="85">
        <f t="shared" si="1"/>
        <v>-3.9593333333333338E-4</v>
      </c>
    </row>
    <row r="29" spans="1:14" x14ac:dyDescent="0.25">
      <c r="A29" s="73" t="s">
        <v>128</v>
      </c>
      <c r="B29" s="92" t="s">
        <v>129</v>
      </c>
      <c r="C29" s="75">
        <f>C30+C31+C32</f>
        <v>88200</v>
      </c>
      <c r="D29" s="75">
        <f t="shared" ref="D29:F29" si="7">D30+D31+D32</f>
        <v>88200</v>
      </c>
      <c r="E29" s="75">
        <f t="shared" si="7"/>
        <v>89515.164000000004</v>
      </c>
      <c r="F29" s="75">
        <f t="shared" si="7"/>
        <v>78008.073879044125</v>
      </c>
      <c r="G29" s="87">
        <f t="shared" si="2"/>
        <v>1.014911156462585</v>
      </c>
      <c r="H29" s="87">
        <f t="shared" si="2"/>
        <v>0.88444528207533024</v>
      </c>
      <c r="I29" s="87">
        <f t="shared" si="1"/>
        <v>-0.13046587438725477</v>
      </c>
    </row>
    <row r="30" spans="1:14" x14ac:dyDescent="0.25">
      <c r="A30" s="77"/>
      <c r="B30" s="78" t="s">
        <v>130</v>
      </c>
      <c r="C30" s="79">
        <v>33000</v>
      </c>
      <c r="D30" s="79">
        <v>33000</v>
      </c>
      <c r="E30" s="80">
        <v>33018.531999999999</v>
      </c>
      <c r="F30" s="80">
        <v>34099.680999999997</v>
      </c>
      <c r="G30" s="90">
        <f t="shared" si="2"/>
        <v>1.0005615757575756</v>
      </c>
      <c r="H30" s="90">
        <f t="shared" si="2"/>
        <v>1.0333236666666665</v>
      </c>
      <c r="I30" s="90">
        <f t="shared" si="1"/>
        <v>3.276209090909088E-2</v>
      </c>
      <c r="N30" s="93"/>
    </row>
    <row r="31" spans="1:14" x14ac:dyDescent="0.25">
      <c r="A31" s="77"/>
      <c r="B31" s="78" t="s">
        <v>131</v>
      </c>
      <c r="C31" s="79">
        <v>35200</v>
      </c>
      <c r="D31" s="79">
        <v>35200</v>
      </c>
      <c r="E31" s="80">
        <v>35876.453000000001</v>
      </c>
      <c r="F31" s="80">
        <v>26841.277000000006</v>
      </c>
      <c r="G31" s="85">
        <f t="shared" si="2"/>
        <v>1.0192174147727273</v>
      </c>
      <c r="H31" s="85">
        <f t="shared" si="2"/>
        <v>0.76253627840909111</v>
      </c>
      <c r="I31" s="85">
        <f t="shared" si="1"/>
        <v>-0.25668113636363621</v>
      </c>
    </row>
    <row r="32" spans="1:14" x14ac:dyDescent="0.25">
      <c r="A32" s="77"/>
      <c r="B32" s="82" t="s">
        <v>132</v>
      </c>
      <c r="C32" s="79">
        <v>20000</v>
      </c>
      <c r="D32" s="79">
        <v>20000</v>
      </c>
      <c r="E32" s="80">
        <v>20620.179</v>
      </c>
      <c r="F32" s="80">
        <v>17067.115879044126</v>
      </c>
      <c r="G32" s="85">
        <f t="shared" si="2"/>
        <v>1.0310089499999999</v>
      </c>
      <c r="H32" s="85">
        <f t="shared" si="2"/>
        <v>0.85335579395220629</v>
      </c>
      <c r="I32" s="85">
        <f t="shared" si="1"/>
        <v>-0.17765315604779364</v>
      </c>
    </row>
    <row r="33" spans="1:14" x14ac:dyDescent="0.25">
      <c r="A33" s="73" t="s">
        <v>133</v>
      </c>
      <c r="B33" s="86" t="s">
        <v>134</v>
      </c>
      <c r="C33" s="75">
        <f>C34+C35</f>
        <v>19100</v>
      </c>
      <c r="D33" s="75">
        <f t="shared" ref="D33:F33" si="8">D34+D35</f>
        <v>19100</v>
      </c>
      <c r="E33" s="75">
        <f t="shared" si="8"/>
        <v>20154.972000000002</v>
      </c>
      <c r="F33" s="75">
        <f t="shared" si="8"/>
        <v>16261.631000000001</v>
      </c>
      <c r="G33" s="87">
        <f t="shared" si="2"/>
        <v>1.0552341361256545</v>
      </c>
      <c r="H33" s="87">
        <f t="shared" si="2"/>
        <v>0.85139429319371729</v>
      </c>
      <c r="I33" s="87">
        <f t="shared" si="1"/>
        <v>-0.20383984293193724</v>
      </c>
    </row>
    <row r="34" spans="1:14" x14ac:dyDescent="0.25">
      <c r="A34" s="77"/>
      <c r="B34" s="82" t="s">
        <v>135</v>
      </c>
      <c r="C34" s="79">
        <v>7800</v>
      </c>
      <c r="D34" s="79">
        <v>7800</v>
      </c>
      <c r="E34" s="80">
        <v>7912.9079999999994</v>
      </c>
      <c r="F34" s="79">
        <v>6189.6289999999999</v>
      </c>
      <c r="G34" s="90">
        <f t="shared" si="2"/>
        <v>1.0144753846153844</v>
      </c>
      <c r="H34" s="90">
        <f t="shared" si="2"/>
        <v>0.79354217948717942</v>
      </c>
      <c r="I34" s="90">
        <f t="shared" si="1"/>
        <v>-0.22093320512820502</v>
      </c>
    </row>
    <row r="35" spans="1:14" x14ac:dyDescent="0.25">
      <c r="A35" s="77"/>
      <c r="B35" s="82" t="s">
        <v>136</v>
      </c>
      <c r="C35" s="79">
        <v>11300</v>
      </c>
      <c r="D35" s="79">
        <v>11300</v>
      </c>
      <c r="E35" s="80">
        <v>12242.064</v>
      </c>
      <c r="F35" s="79">
        <v>10072.002</v>
      </c>
      <c r="G35" s="85">
        <f t="shared" si="2"/>
        <v>1.0833684955752212</v>
      </c>
      <c r="H35" s="85">
        <f t="shared" si="2"/>
        <v>0.89132761061946908</v>
      </c>
      <c r="I35" s="85">
        <f t="shared" si="1"/>
        <v>-0.19204088495575211</v>
      </c>
    </row>
    <row r="36" spans="1:14" ht="19.5" customHeight="1" x14ac:dyDescent="0.25">
      <c r="A36" s="94"/>
      <c r="B36" s="95" t="s">
        <v>137</v>
      </c>
      <c r="C36" s="96">
        <f>C33+C29+C6</f>
        <v>249866</v>
      </c>
      <c r="D36" s="96">
        <f>D33+D29+D6</f>
        <v>249866</v>
      </c>
      <c r="E36" s="96">
        <f>E33+E29+E6</f>
        <v>254385.94099999999</v>
      </c>
      <c r="F36" s="96">
        <f>F33+F29+F6</f>
        <v>221773.21778799349</v>
      </c>
      <c r="G36" s="87">
        <f t="shared" si="2"/>
        <v>1.0180894599505335</v>
      </c>
      <c r="H36" s="87">
        <f t="shared" si="2"/>
        <v>0.88756860792582215</v>
      </c>
      <c r="I36" s="87">
        <f t="shared" si="1"/>
        <v>-0.13052085202471131</v>
      </c>
      <c r="N36" s="93"/>
    </row>
    <row r="37" spans="1:14" x14ac:dyDescent="0.25">
      <c r="A37" s="97" t="s">
        <v>138</v>
      </c>
      <c r="B37" s="98"/>
      <c r="C37" s="98"/>
      <c r="D37" s="99"/>
      <c r="E37" s="100"/>
      <c r="F37" s="100"/>
      <c r="G37" s="98"/>
      <c r="H37" s="98" t="s">
        <v>139</v>
      </c>
      <c r="I37" s="101"/>
    </row>
    <row r="38" spans="1:14" x14ac:dyDescent="0.25">
      <c r="A38" s="97" t="s">
        <v>140</v>
      </c>
      <c r="B38" s="100"/>
      <c r="C38" s="100"/>
      <c r="D38" s="100"/>
      <c r="E38" s="100"/>
      <c r="F38" s="100"/>
      <c r="G38" s="100"/>
      <c r="H38" s="100"/>
      <c r="I38" s="100"/>
    </row>
    <row r="39" spans="1:14" x14ac:dyDescent="0.25">
      <c r="A39" s="97" t="s">
        <v>141</v>
      </c>
      <c r="B39" s="102"/>
      <c r="C39" s="103"/>
      <c r="D39" s="103"/>
      <c r="E39" s="103"/>
      <c r="F39" s="103"/>
      <c r="G39" s="103"/>
      <c r="H39" s="103"/>
      <c r="I39" s="103"/>
    </row>
    <row r="40" spans="1:14" x14ac:dyDescent="0.25">
      <c r="A40" s="104" t="s">
        <v>142</v>
      </c>
      <c r="B40" s="103"/>
      <c r="C40" s="103"/>
      <c r="D40" s="103"/>
      <c r="E40" s="103"/>
      <c r="F40" s="103"/>
      <c r="G40" s="103"/>
      <c r="H40" s="103"/>
      <c r="I40" s="103"/>
    </row>
    <row r="41" spans="1:14" hidden="1" x14ac:dyDescent="0.25"/>
    <row r="42" spans="1:14" hidden="1" x14ac:dyDescent="0.25"/>
    <row r="43" spans="1:14" hidden="1" x14ac:dyDescent="0.25"/>
    <row r="44" spans="1:14" hidden="1" x14ac:dyDescent="0.25"/>
    <row r="48" spans="1:14" x14ac:dyDescent="0.25">
      <c r="F48" s="106"/>
    </row>
  </sheetData>
  <mergeCells count="6">
    <mergeCell ref="A1:I2"/>
    <mergeCell ref="A3:A4"/>
    <mergeCell ref="B3:B4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T85"/>
  <sheetViews>
    <sheetView showGridLines="0" workbookViewId="0">
      <selection activeCell="K18" sqref="K18"/>
    </sheetView>
  </sheetViews>
  <sheetFormatPr defaultRowHeight="15" x14ac:dyDescent="0.25"/>
  <cols>
    <col min="1" max="1" width="13.7109375" customWidth="1"/>
    <col min="2" max="3" width="9.5703125" customWidth="1"/>
    <col min="4" max="4" width="9.7109375" customWidth="1"/>
    <col min="5" max="5" width="9.5703125" customWidth="1"/>
    <col min="6" max="6" width="9.85546875" customWidth="1"/>
    <col min="7" max="7" width="9.5703125" customWidth="1"/>
    <col min="8" max="8" width="11.140625" customWidth="1"/>
    <col min="9" max="9" width="13.28515625" customWidth="1"/>
    <col min="15" max="15" width="10.5703125" bestFit="1" customWidth="1"/>
    <col min="16" max="16" width="9.5703125" bestFit="1" customWidth="1"/>
    <col min="17" max="17" width="9.28515625" bestFit="1" customWidth="1"/>
    <col min="18" max="18" width="9.5703125" bestFit="1" customWidth="1"/>
  </cols>
  <sheetData>
    <row r="1" spans="1:20" ht="15" customHeight="1" x14ac:dyDescent="0.3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0" ht="30" customHeight="1" x14ac:dyDescent="0.3">
      <c r="A2" s="255"/>
      <c r="B2" s="255"/>
      <c r="C2" s="255"/>
      <c r="D2" s="255"/>
      <c r="E2" s="255"/>
      <c r="F2" s="255"/>
      <c r="G2" s="255"/>
      <c r="H2" s="255"/>
      <c r="I2" s="255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0" ht="15.75" customHeight="1" x14ac:dyDescent="0.3">
      <c r="A3" s="108"/>
      <c r="B3" s="108"/>
      <c r="C3" s="108"/>
      <c r="D3" s="108"/>
      <c r="E3" s="108"/>
      <c r="F3" s="256" t="s">
        <v>144</v>
      </c>
      <c r="G3" s="256"/>
      <c r="H3" s="256"/>
      <c r="I3" s="256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68"/>
    </row>
    <row r="4" spans="1:20" x14ac:dyDescent="0.25">
      <c r="A4" s="111"/>
      <c r="B4" s="251" t="s">
        <v>145</v>
      </c>
      <c r="C4" s="252"/>
      <c r="D4" s="252"/>
      <c r="E4" s="252"/>
      <c r="F4" s="252"/>
      <c r="G4" s="252"/>
      <c r="H4" s="252"/>
      <c r="I4" s="254"/>
      <c r="J4" s="68"/>
      <c r="K4" s="68"/>
      <c r="L4" s="68"/>
      <c r="M4" s="68"/>
      <c r="N4" s="112"/>
      <c r="O4" s="68"/>
      <c r="P4" s="68"/>
      <c r="Q4" s="68"/>
      <c r="R4" s="68"/>
      <c r="S4" s="68"/>
      <c r="T4" s="68"/>
    </row>
    <row r="5" spans="1:20" x14ac:dyDescent="0.25">
      <c r="A5" s="113"/>
      <c r="B5" s="251" t="s">
        <v>146</v>
      </c>
      <c r="C5" s="252"/>
      <c r="D5" s="252"/>
      <c r="E5" s="254"/>
      <c r="F5" s="114" t="s">
        <v>147</v>
      </c>
      <c r="G5" s="114" t="s">
        <v>148</v>
      </c>
      <c r="H5" s="114" t="s">
        <v>149</v>
      </c>
      <c r="I5" s="115" t="s">
        <v>150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x14ac:dyDescent="0.25">
      <c r="A6" s="113" t="s">
        <v>151</v>
      </c>
      <c r="B6" s="116" t="s">
        <v>152</v>
      </c>
      <c r="C6" s="116" t="s">
        <v>153</v>
      </c>
      <c r="D6" s="116" t="s">
        <v>154</v>
      </c>
      <c r="E6" s="116" t="s">
        <v>150</v>
      </c>
      <c r="F6" s="116"/>
      <c r="G6" s="116"/>
      <c r="H6" s="116"/>
      <c r="I6" s="116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x14ac:dyDescent="0.25">
      <c r="A7" s="117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9">
        <v>8</v>
      </c>
      <c r="I7" s="118">
        <v>9</v>
      </c>
      <c r="J7" s="68"/>
      <c r="K7" s="68"/>
      <c r="L7" s="68"/>
      <c r="M7" s="68"/>
      <c r="N7" s="68"/>
      <c r="O7" s="105"/>
      <c r="P7" s="105"/>
      <c r="Q7" s="105"/>
      <c r="R7" s="105"/>
      <c r="S7" s="68"/>
      <c r="T7" s="68"/>
    </row>
    <row r="8" spans="1:20" x14ac:dyDescent="0.25">
      <c r="A8" s="120" t="s">
        <v>155</v>
      </c>
      <c r="B8" s="121">
        <v>112022.38</v>
      </c>
      <c r="C8" s="121">
        <v>1199.75</v>
      </c>
      <c r="D8" s="121">
        <v>18381.05</v>
      </c>
      <c r="E8" s="121">
        <f t="shared" ref="E8:E16" si="0">B8+C8+D8</f>
        <v>131603.18</v>
      </c>
      <c r="F8" s="121">
        <v>38990.400000000001</v>
      </c>
      <c r="G8" s="121">
        <v>4780</v>
      </c>
      <c r="H8" s="121">
        <v>24503.45</v>
      </c>
      <c r="I8" s="121">
        <f t="shared" ref="I8:I17" si="1">SUM(E8:H8)</f>
        <v>199877.03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x14ac:dyDescent="0.25">
      <c r="A9" s="120" t="s">
        <v>156</v>
      </c>
      <c r="B9" s="121">
        <v>130220.88</v>
      </c>
      <c r="C9" s="121">
        <v>1199.74</v>
      </c>
      <c r="D9" s="121">
        <v>20109.849999999999</v>
      </c>
      <c r="E9" s="121">
        <f t="shared" si="0"/>
        <v>151530.47</v>
      </c>
      <c r="F9" s="121">
        <v>39491.4</v>
      </c>
      <c r="G9" s="121">
        <v>4780</v>
      </c>
      <c r="H9" s="121">
        <v>27541.7</v>
      </c>
      <c r="I9" s="121">
        <f t="shared" si="1"/>
        <v>223343.57</v>
      </c>
      <c r="J9" s="68"/>
      <c r="K9" s="68"/>
      <c r="L9" s="68"/>
      <c r="M9" s="68"/>
      <c r="N9" s="122"/>
      <c r="O9" s="123"/>
      <c r="P9" s="123"/>
      <c r="Q9" s="123"/>
      <c r="R9" s="123"/>
      <c r="S9" s="68"/>
      <c r="T9" s="68"/>
    </row>
    <row r="10" spans="1:20" x14ac:dyDescent="0.25">
      <c r="A10" s="120" t="s">
        <v>157</v>
      </c>
      <c r="B10" s="121">
        <v>145273.38500000001</v>
      </c>
      <c r="C10" s="121">
        <v>1199.75</v>
      </c>
      <c r="D10" s="121">
        <v>21781.85</v>
      </c>
      <c r="E10" s="121">
        <f t="shared" si="0"/>
        <v>168254.98500000002</v>
      </c>
      <c r="F10" s="121">
        <v>40531.410000000003</v>
      </c>
      <c r="G10" s="121">
        <v>4780</v>
      </c>
      <c r="H10" s="121">
        <v>34987.995999999999</v>
      </c>
      <c r="I10" s="121">
        <f t="shared" si="1"/>
        <v>248554.391</v>
      </c>
      <c r="J10" s="68"/>
      <c r="K10" s="68"/>
      <c r="L10" s="68"/>
      <c r="M10" s="68"/>
      <c r="N10" s="122"/>
      <c r="O10" s="123"/>
      <c r="P10" s="123"/>
      <c r="Q10" s="123"/>
      <c r="R10" s="123"/>
      <c r="S10" s="68"/>
      <c r="T10" s="68"/>
    </row>
    <row r="11" spans="1:20" x14ac:dyDescent="0.25">
      <c r="A11" s="120" t="s">
        <v>158</v>
      </c>
      <c r="B11" s="124">
        <v>164635.88</v>
      </c>
      <c r="C11" s="124">
        <v>1199.7515199999998</v>
      </c>
      <c r="D11" s="124">
        <v>23062.15208</v>
      </c>
      <c r="E11" s="121">
        <f t="shared" si="0"/>
        <v>188897.7836</v>
      </c>
      <c r="F11" s="124">
        <v>41267.43</v>
      </c>
      <c r="G11" s="124">
        <v>5780</v>
      </c>
      <c r="H11" s="124">
        <v>38959.159999999989</v>
      </c>
      <c r="I11" s="121">
        <f t="shared" si="1"/>
        <v>274904.37359999999</v>
      </c>
      <c r="J11" s="68"/>
      <c r="K11" s="68"/>
      <c r="L11" s="68"/>
      <c r="M11" s="68"/>
      <c r="N11" s="122"/>
      <c r="O11" s="123"/>
      <c r="P11" s="123"/>
      <c r="Q11" s="123"/>
      <c r="R11" s="123"/>
      <c r="S11" s="68"/>
      <c r="T11" s="68"/>
    </row>
    <row r="12" spans="1:20" x14ac:dyDescent="0.25">
      <c r="A12" s="120" t="s">
        <v>159</v>
      </c>
      <c r="B12" s="124">
        <v>185172.88</v>
      </c>
      <c r="C12" s="124">
        <v>993.529</v>
      </c>
      <c r="D12" s="124">
        <v>24508.63</v>
      </c>
      <c r="E12" s="121">
        <f t="shared" si="0"/>
        <v>210675.03900000002</v>
      </c>
      <c r="F12" s="124">
        <v>42783.420000000006</v>
      </c>
      <c r="G12" s="124">
        <v>5780</v>
      </c>
      <c r="H12" s="124">
        <v>45924.04</v>
      </c>
      <c r="I12" s="121">
        <f t="shared" si="1"/>
        <v>305162.49900000001</v>
      </c>
      <c r="J12" s="68"/>
      <c r="K12" s="68"/>
      <c r="L12" s="68"/>
      <c r="M12" s="68"/>
      <c r="N12" s="122"/>
      <c r="O12" s="123"/>
      <c r="P12" s="123"/>
      <c r="Q12" s="123"/>
      <c r="R12" s="123"/>
      <c r="S12" s="68"/>
      <c r="T12" s="68"/>
    </row>
    <row r="13" spans="1:20" x14ac:dyDescent="0.25">
      <c r="A13" s="120" t="s">
        <v>160</v>
      </c>
      <c r="B13" s="124">
        <v>192162.875</v>
      </c>
      <c r="C13" s="124">
        <v>837.62900000000002</v>
      </c>
      <c r="D13" s="124">
        <v>25329.379999999997</v>
      </c>
      <c r="E13" s="121">
        <f t="shared" si="0"/>
        <v>218329.88399999999</v>
      </c>
      <c r="F13" s="124">
        <v>44478.420000000006</v>
      </c>
      <c r="G13" s="124">
        <v>6780</v>
      </c>
      <c r="H13" s="124">
        <v>57244.229999999981</v>
      </c>
      <c r="I13" s="121">
        <f t="shared" si="1"/>
        <v>326832.53399999999</v>
      </c>
      <c r="J13" s="68"/>
      <c r="K13" s="68"/>
      <c r="L13" s="68"/>
      <c r="M13" s="68"/>
      <c r="N13" s="122"/>
      <c r="O13" s="123"/>
      <c r="P13" s="123"/>
      <c r="Q13" s="123"/>
      <c r="R13" s="123"/>
      <c r="S13" s="68"/>
      <c r="T13" s="68"/>
    </row>
    <row r="14" spans="1:20" x14ac:dyDescent="0.25">
      <c r="A14" s="120" t="s">
        <v>161</v>
      </c>
      <c r="B14" s="124">
        <v>197171.5</v>
      </c>
      <c r="C14" s="124">
        <v>837.62899999999991</v>
      </c>
      <c r="D14" s="124">
        <v>24897.46</v>
      </c>
      <c r="E14" s="121">
        <f t="shared" si="0"/>
        <v>222906.58899999998</v>
      </c>
      <c r="F14" s="124">
        <v>45293.42</v>
      </c>
      <c r="G14" s="124">
        <v>6780</v>
      </c>
      <c r="H14" s="124">
        <v>69022.385000000009</v>
      </c>
      <c r="I14" s="121">
        <f t="shared" si="1"/>
        <v>344002.39399999997</v>
      </c>
      <c r="J14" s="68"/>
      <c r="K14" s="68"/>
      <c r="L14" s="68"/>
      <c r="M14" s="68"/>
      <c r="N14" s="122"/>
      <c r="O14" s="123"/>
      <c r="P14" s="123"/>
      <c r="Q14" s="123"/>
      <c r="R14" s="123"/>
      <c r="S14" s="68"/>
      <c r="T14" s="68"/>
    </row>
    <row r="15" spans="1:20" x14ac:dyDescent="0.25">
      <c r="A15" s="120" t="s">
        <v>162</v>
      </c>
      <c r="B15" s="124">
        <v>200704.5</v>
      </c>
      <c r="C15" s="124">
        <v>637.62900000000002</v>
      </c>
      <c r="D15" s="124">
        <v>24937.215000000004</v>
      </c>
      <c r="E15" s="121">
        <f t="shared" si="0"/>
        <v>226279.34399999998</v>
      </c>
      <c r="F15" s="124">
        <v>45399.22</v>
      </c>
      <c r="G15" s="124">
        <v>6780</v>
      </c>
      <c r="H15" s="124">
        <v>77641.625</v>
      </c>
      <c r="I15" s="121">
        <f t="shared" si="1"/>
        <v>356100.18900000001</v>
      </c>
      <c r="J15" s="112"/>
      <c r="K15" s="112"/>
      <c r="L15" s="112"/>
      <c r="M15" s="68"/>
      <c r="N15" s="122"/>
      <c r="O15" s="123"/>
      <c r="P15" s="123"/>
      <c r="Q15" s="123"/>
      <c r="R15" s="123"/>
      <c r="S15" s="68"/>
      <c r="T15" s="68"/>
    </row>
    <row r="16" spans="1:20" x14ac:dyDescent="0.25">
      <c r="A16" s="120" t="s">
        <v>163</v>
      </c>
      <c r="B16" s="124">
        <v>205134.5</v>
      </c>
      <c r="C16" s="124">
        <v>509.70900000000006</v>
      </c>
      <c r="D16" s="124">
        <v>24955.359000000004</v>
      </c>
      <c r="E16" s="124">
        <f t="shared" si="0"/>
        <v>230599.568</v>
      </c>
      <c r="F16" s="124">
        <v>45699.22</v>
      </c>
      <c r="G16" s="124">
        <v>6780</v>
      </c>
      <c r="H16" s="124">
        <v>87027.675000000003</v>
      </c>
      <c r="I16" s="121">
        <f t="shared" si="1"/>
        <v>370106.46299999999</v>
      </c>
      <c r="J16" s="112"/>
      <c r="K16" s="112"/>
      <c r="L16" s="112"/>
      <c r="M16" s="112"/>
      <c r="N16" s="122"/>
      <c r="O16" s="123"/>
      <c r="P16" s="123"/>
      <c r="Q16" s="123"/>
      <c r="R16" s="123"/>
      <c r="S16" s="68"/>
      <c r="T16" s="68"/>
    </row>
    <row r="17" spans="1:20" x14ac:dyDescent="0.25">
      <c r="A17" s="120" t="s">
        <v>164</v>
      </c>
      <c r="B17" s="124">
        <v>209294.5</v>
      </c>
      <c r="C17" s="124">
        <v>509.70900000000006</v>
      </c>
      <c r="D17" s="124">
        <v>24924.008999999998</v>
      </c>
      <c r="E17" s="124">
        <f>B17+C17+D17</f>
        <v>234728.21799999999</v>
      </c>
      <c r="F17" s="124">
        <v>46209.22</v>
      </c>
      <c r="G17" s="124">
        <v>6780</v>
      </c>
      <c r="H17" s="124">
        <v>94433.785000000003</v>
      </c>
      <c r="I17" s="121">
        <f t="shared" si="1"/>
        <v>382151.223</v>
      </c>
      <c r="J17" s="112"/>
      <c r="K17" s="112"/>
      <c r="L17" s="68"/>
      <c r="M17" s="68"/>
      <c r="N17" s="122"/>
      <c r="O17" s="123"/>
      <c r="P17" s="123"/>
      <c r="Q17" s="123"/>
      <c r="R17" s="123"/>
      <c r="S17" s="68"/>
      <c r="T17" s="68"/>
    </row>
    <row r="18" spans="1:20" ht="41.25" customHeight="1" x14ac:dyDescent="0.25">
      <c r="A18" s="125" t="s">
        <v>165</v>
      </c>
      <c r="B18" s="126">
        <f>((B17-B16)/B16)</f>
        <v>2.027937767659755E-2</v>
      </c>
      <c r="C18" s="126">
        <f t="shared" ref="C18:I18" si="2">((C17-C16)/C16)</f>
        <v>0</v>
      </c>
      <c r="D18" s="126">
        <f t="shared" si="2"/>
        <v>-1.2562431981044959E-3</v>
      </c>
      <c r="E18" s="126">
        <f t="shared" si="2"/>
        <v>1.7903979768080027E-2</v>
      </c>
      <c r="F18" s="126">
        <f t="shared" si="2"/>
        <v>1.1159927893736479E-2</v>
      </c>
      <c r="G18" s="126">
        <f t="shared" si="2"/>
        <v>0</v>
      </c>
      <c r="H18" s="126">
        <f t="shared" si="2"/>
        <v>8.5100630345461947E-2</v>
      </c>
      <c r="I18" s="126">
        <f t="shared" si="2"/>
        <v>3.2544041253340691E-2</v>
      </c>
      <c r="J18" s="127"/>
      <c r="K18" s="127"/>
      <c r="L18" s="127"/>
      <c r="M18" s="68"/>
      <c r="N18" s="122"/>
      <c r="O18" s="123"/>
      <c r="P18" s="123"/>
      <c r="Q18" s="123"/>
      <c r="R18" s="123"/>
      <c r="S18" s="68"/>
      <c r="T18" s="68"/>
    </row>
    <row r="19" spans="1:20" ht="42.75" customHeight="1" x14ac:dyDescent="0.25">
      <c r="A19" s="128" t="s">
        <v>166</v>
      </c>
      <c r="B19" s="129">
        <f>((B17/B8)^(1/9)-1)</f>
        <v>7.1917711011489027E-2</v>
      </c>
      <c r="C19" s="129">
        <f t="shared" ref="C19:I19" si="3">((C17/C8)^(1/9)-1)</f>
        <v>-9.073098132873425E-2</v>
      </c>
      <c r="D19" s="129">
        <f t="shared" si="3"/>
        <v>3.4413490605415653E-2</v>
      </c>
      <c r="E19" s="129">
        <f t="shared" si="3"/>
        <v>6.6404826541660578E-2</v>
      </c>
      <c r="F19" s="129">
        <f t="shared" si="3"/>
        <v>1.9053000148925747E-2</v>
      </c>
      <c r="G19" s="129">
        <f t="shared" si="3"/>
        <v>3.9601425567743043E-2</v>
      </c>
      <c r="H19" s="129">
        <f t="shared" si="3"/>
        <v>0.16171612596307039</v>
      </c>
      <c r="I19" s="129">
        <f t="shared" si="3"/>
        <v>7.4668965352595595E-2</v>
      </c>
      <c r="J19" s="130"/>
      <c r="K19" s="130"/>
      <c r="L19" s="130"/>
      <c r="M19" s="68"/>
      <c r="N19" s="131"/>
      <c r="O19" s="68"/>
      <c r="P19" s="68"/>
      <c r="Q19" s="68"/>
      <c r="R19" s="68"/>
      <c r="S19" s="68"/>
      <c r="T19" s="68"/>
    </row>
    <row r="20" spans="1:20" ht="18.75" customHeight="1" x14ac:dyDescent="0.25">
      <c r="A20" s="132" t="s">
        <v>167</v>
      </c>
      <c r="B20" s="132"/>
      <c r="C20" s="132"/>
      <c r="D20" s="132"/>
      <c r="E20" s="132"/>
      <c r="F20" s="132"/>
      <c r="G20" s="132"/>
      <c r="H20" s="132"/>
      <c r="I20" s="132"/>
      <c r="J20" s="133"/>
      <c r="K20" s="133"/>
      <c r="L20" s="112"/>
      <c r="M20" s="68"/>
      <c r="N20" s="68"/>
      <c r="O20" s="68"/>
      <c r="P20" s="68"/>
      <c r="Q20" s="68"/>
      <c r="R20" s="68"/>
      <c r="S20" s="68"/>
      <c r="T20" s="68"/>
    </row>
    <row r="21" spans="1:20" x14ac:dyDescent="0.25">
      <c r="A21" s="132" t="s">
        <v>168</v>
      </c>
      <c r="B21" s="134"/>
      <c r="C21" s="134"/>
      <c r="D21" s="134"/>
      <c r="E21" s="134"/>
      <c r="F21" s="132"/>
      <c r="G21" s="132"/>
      <c r="H21" s="132"/>
      <c r="I21" s="134"/>
      <c r="J21" s="68"/>
      <c r="K21" s="68"/>
      <c r="L21" s="135"/>
      <c r="M21" s="68"/>
      <c r="N21" s="68"/>
      <c r="O21" s="68"/>
      <c r="P21" s="68"/>
      <c r="Q21" s="68"/>
      <c r="R21" s="68"/>
      <c r="S21" s="68"/>
      <c r="T21" s="68"/>
    </row>
    <row r="22" spans="1:20" x14ac:dyDescent="0.25">
      <c r="A22" s="132" t="s">
        <v>169</v>
      </c>
      <c r="B22" s="134"/>
      <c r="C22" s="134"/>
      <c r="D22" s="134"/>
      <c r="E22" s="134"/>
      <c r="F22" s="132"/>
      <c r="G22" s="132"/>
      <c r="H22" s="132"/>
      <c r="I22" s="134"/>
    </row>
    <row r="23" spans="1:20" x14ac:dyDescent="0.25">
      <c r="A23" s="132" t="s">
        <v>170</v>
      </c>
      <c r="B23" s="134"/>
      <c r="C23" s="134"/>
      <c r="D23" s="134"/>
      <c r="E23" s="134"/>
      <c r="F23" s="132"/>
      <c r="G23" s="132"/>
      <c r="H23" s="132"/>
      <c r="I23" s="134"/>
    </row>
    <row r="24" spans="1:20" x14ac:dyDescent="0.25">
      <c r="A24" s="136" t="s">
        <v>171</v>
      </c>
      <c r="B24" s="134"/>
      <c r="C24" s="134"/>
      <c r="D24" s="134"/>
      <c r="E24" s="134"/>
      <c r="F24" s="132"/>
      <c r="G24" s="132"/>
      <c r="H24" s="132"/>
      <c r="I24" s="134"/>
    </row>
    <row r="25" spans="1:20" ht="15" customHeight="1" x14ac:dyDescent="0.3">
      <c r="A25" s="257" t="s">
        <v>172</v>
      </c>
      <c r="B25" s="257"/>
      <c r="C25" s="257"/>
      <c r="D25" s="257"/>
      <c r="E25" s="257"/>
      <c r="F25" s="257"/>
      <c r="G25" s="257"/>
      <c r="H25" s="257"/>
      <c r="I25" s="257"/>
      <c r="J25" s="137"/>
      <c r="L25" s="138"/>
    </row>
    <row r="26" spans="1:20" ht="25.5" customHeight="1" x14ac:dyDescent="0.3">
      <c r="A26" s="257"/>
      <c r="B26" s="257"/>
      <c r="C26" s="257"/>
      <c r="D26" s="257"/>
      <c r="E26" s="257"/>
      <c r="F26" s="257"/>
      <c r="G26" s="257"/>
      <c r="H26" s="257"/>
      <c r="I26" s="257"/>
      <c r="J26" s="137"/>
      <c r="M26" s="138"/>
    </row>
    <row r="27" spans="1:20" ht="16.5" x14ac:dyDescent="0.25">
      <c r="A27" s="134"/>
      <c r="B27" s="134"/>
      <c r="C27" s="134"/>
      <c r="D27" s="134"/>
      <c r="E27" s="134"/>
      <c r="F27" s="256" t="s">
        <v>173</v>
      </c>
      <c r="G27" s="256"/>
      <c r="H27" s="256"/>
      <c r="I27" s="256"/>
      <c r="J27" s="139"/>
    </row>
    <row r="28" spans="1:20" ht="15" customHeight="1" x14ac:dyDescent="0.25">
      <c r="A28" s="248" t="s">
        <v>151</v>
      </c>
      <c r="B28" s="251" t="s">
        <v>174</v>
      </c>
      <c r="C28" s="252"/>
      <c r="D28" s="252"/>
      <c r="E28" s="252"/>
      <c r="F28" s="252"/>
      <c r="G28" s="252"/>
      <c r="H28" s="252"/>
      <c r="I28" s="253" t="s">
        <v>175</v>
      </c>
      <c r="J28" s="140"/>
    </row>
    <row r="29" spans="1:20" x14ac:dyDescent="0.25">
      <c r="A29" s="249"/>
      <c r="B29" s="251" t="s">
        <v>146</v>
      </c>
      <c r="C29" s="252"/>
      <c r="D29" s="252"/>
      <c r="E29" s="254"/>
      <c r="F29" s="114" t="s">
        <v>147</v>
      </c>
      <c r="G29" s="114" t="s">
        <v>149</v>
      </c>
      <c r="H29" s="111" t="s">
        <v>150</v>
      </c>
      <c r="I29" s="253"/>
      <c r="J29" s="140"/>
    </row>
    <row r="30" spans="1:20" ht="22.9" customHeight="1" x14ac:dyDescent="0.25">
      <c r="A30" s="250"/>
      <c r="B30" s="116" t="s">
        <v>152</v>
      </c>
      <c r="C30" s="116" t="s">
        <v>153</v>
      </c>
      <c r="D30" s="116" t="s">
        <v>154</v>
      </c>
      <c r="E30" s="116" t="s">
        <v>150</v>
      </c>
      <c r="F30" s="115"/>
      <c r="G30" s="115"/>
      <c r="H30" s="141"/>
      <c r="I30" s="253"/>
      <c r="J30" s="140"/>
    </row>
    <row r="31" spans="1:20" x14ac:dyDescent="0.25">
      <c r="A31" s="117"/>
      <c r="B31" s="118">
        <v>10</v>
      </c>
      <c r="C31" s="119">
        <v>11</v>
      </c>
      <c r="D31" s="119">
        <v>12</v>
      </c>
      <c r="E31" s="119">
        <v>13</v>
      </c>
      <c r="F31" s="119">
        <v>14</v>
      </c>
      <c r="G31" s="119">
        <v>15</v>
      </c>
      <c r="H31" s="119">
        <v>16</v>
      </c>
      <c r="I31" s="118" t="s">
        <v>176</v>
      </c>
      <c r="J31" s="142"/>
      <c r="O31" s="68"/>
      <c r="P31" s="105"/>
      <c r="Q31" s="105"/>
      <c r="R31" s="105"/>
      <c r="S31" s="105"/>
    </row>
    <row r="32" spans="1:20" x14ac:dyDescent="0.25">
      <c r="A32" s="120" t="s">
        <v>155</v>
      </c>
      <c r="B32" s="143">
        <v>22615.39</v>
      </c>
      <c r="C32" s="143">
        <v>9955.23</v>
      </c>
      <c r="D32" s="143">
        <v>5884.95</v>
      </c>
      <c r="E32" s="143">
        <f t="shared" ref="E32:E39" si="4">B32+C32+D32</f>
        <v>38455.57</v>
      </c>
      <c r="F32" s="143">
        <v>47.59</v>
      </c>
      <c r="G32" s="143">
        <v>872.21</v>
      </c>
      <c r="H32" s="143">
        <f t="shared" ref="H32:H39" si="5">E32+F32+G32</f>
        <v>39375.369999999995</v>
      </c>
      <c r="I32" s="144">
        <f t="shared" ref="I32:I41" si="6">H32+I8</f>
        <v>239252.4</v>
      </c>
      <c r="J32" s="145"/>
      <c r="O32" s="146"/>
      <c r="P32" s="147"/>
      <c r="Q32" s="147"/>
      <c r="R32" s="147"/>
      <c r="S32" s="147"/>
      <c r="T32" s="147"/>
    </row>
    <row r="33" spans="1:20" x14ac:dyDescent="0.25">
      <c r="A33" s="120" t="s">
        <v>156</v>
      </c>
      <c r="B33" s="143">
        <v>23889.61</v>
      </c>
      <c r="C33" s="143">
        <v>11148.14</v>
      </c>
      <c r="D33" s="143">
        <v>4497.6899999999996</v>
      </c>
      <c r="E33" s="143">
        <f t="shared" si="4"/>
        <v>39535.440000000002</v>
      </c>
      <c r="F33" s="143">
        <v>66.900000000000006</v>
      </c>
      <c r="G33" s="143">
        <v>1124.05</v>
      </c>
      <c r="H33" s="143">
        <f t="shared" si="5"/>
        <v>40726.390000000007</v>
      </c>
      <c r="I33" s="144">
        <f t="shared" si="6"/>
        <v>264069.96000000002</v>
      </c>
      <c r="J33" s="145"/>
      <c r="O33" s="122"/>
      <c r="P33" s="147"/>
      <c r="Q33" s="148"/>
      <c r="R33" s="148"/>
      <c r="S33" s="148"/>
      <c r="T33" s="147"/>
    </row>
    <row r="34" spans="1:20" x14ac:dyDescent="0.25">
      <c r="A34" s="120" t="s">
        <v>157</v>
      </c>
      <c r="B34" s="143">
        <v>24751.58</v>
      </c>
      <c r="C34" s="143">
        <v>11432.35</v>
      </c>
      <c r="D34" s="143">
        <v>4751.3500000000004</v>
      </c>
      <c r="E34" s="143">
        <f t="shared" si="4"/>
        <v>40935.279999999999</v>
      </c>
      <c r="F34" s="143">
        <v>63.59</v>
      </c>
      <c r="G34" s="143">
        <v>1259</v>
      </c>
      <c r="H34" s="143">
        <f t="shared" si="5"/>
        <v>42257.869999999995</v>
      </c>
      <c r="I34" s="144">
        <f t="shared" si="6"/>
        <v>290812.261</v>
      </c>
      <c r="J34" s="145"/>
      <c r="O34" s="122"/>
      <c r="P34" s="147"/>
      <c r="Q34" s="148"/>
      <c r="R34" s="148"/>
      <c r="S34" s="148"/>
      <c r="T34" s="147"/>
    </row>
    <row r="35" spans="1:20" x14ac:dyDescent="0.25">
      <c r="A35" s="120" t="s">
        <v>158</v>
      </c>
      <c r="B35" s="149">
        <v>26088.59</v>
      </c>
      <c r="C35" s="149">
        <v>12008.894</v>
      </c>
      <c r="D35" s="149">
        <v>5193.4350000000004</v>
      </c>
      <c r="E35" s="143">
        <f t="shared" si="4"/>
        <v>43290.918999999994</v>
      </c>
      <c r="F35" s="149">
        <v>65.090999999999994</v>
      </c>
      <c r="G35" s="149">
        <v>1300.838</v>
      </c>
      <c r="H35" s="143">
        <f t="shared" si="5"/>
        <v>44656.847999999998</v>
      </c>
      <c r="I35" s="144">
        <f t="shared" si="6"/>
        <v>319561.22159999999</v>
      </c>
      <c r="J35" s="145"/>
      <c r="O35" s="122"/>
      <c r="P35" s="147"/>
      <c r="Q35" s="148"/>
      <c r="R35" s="148"/>
      <c r="S35" s="148"/>
      <c r="T35" s="147"/>
    </row>
    <row r="36" spans="1:20" x14ac:dyDescent="0.25">
      <c r="A36" s="120" t="s">
        <v>159</v>
      </c>
      <c r="B36" s="150">
        <v>28687.584999999999</v>
      </c>
      <c r="C36" s="151">
        <v>12346.608788699999</v>
      </c>
      <c r="D36" s="151">
        <v>5818.6222500000003</v>
      </c>
      <c r="E36" s="143">
        <f t="shared" si="4"/>
        <v>46852.816038699995</v>
      </c>
      <c r="F36" s="150">
        <v>59.091000000000001</v>
      </c>
      <c r="G36" s="151">
        <v>1367.5770199999999</v>
      </c>
      <c r="H36" s="143">
        <f t="shared" si="5"/>
        <v>48279.484058699993</v>
      </c>
      <c r="I36" s="144">
        <f t="shared" si="6"/>
        <v>353441.98305869999</v>
      </c>
      <c r="J36" s="145"/>
      <c r="O36" s="122"/>
      <c r="P36" s="147"/>
      <c r="Q36" s="147"/>
      <c r="R36" s="147"/>
      <c r="S36" s="147"/>
      <c r="T36" s="147"/>
    </row>
    <row r="37" spans="1:20" x14ac:dyDescent="0.25">
      <c r="A37" s="120" t="s">
        <v>160</v>
      </c>
      <c r="B37" s="150">
        <v>30571.946</v>
      </c>
      <c r="C37" s="150">
        <v>13349.6907357</v>
      </c>
      <c r="D37" s="150">
        <v>6109.2073799999998</v>
      </c>
      <c r="E37" s="143">
        <f t="shared" si="4"/>
        <v>50030.844115699998</v>
      </c>
      <c r="F37" s="150">
        <v>65.289000000000001</v>
      </c>
      <c r="G37" s="151">
        <v>1433.0616199999999</v>
      </c>
      <c r="H37" s="143">
        <f t="shared" si="5"/>
        <v>51529.194735699995</v>
      </c>
      <c r="I37" s="144">
        <f t="shared" si="6"/>
        <v>378361.72873569996</v>
      </c>
      <c r="J37" s="145"/>
      <c r="K37" s="68"/>
      <c r="L37" s="68"/>
      <c r="O37" s="122"/>
      <c r="P37" s="147"/>
      <c r="Q37" s="147"/>
      <c r="R37" s="147"/>
      <c r="S37" s="147"/>
      <c r="T37" s="147"/>
    </row>
    <row r="38" spans="1:20" x14ac:dyDescent="0.25">
      <c r="A38" s="120" t="s">
        <v>161</v>
      </c>
      <c r="B38" s="150">
        <v>32854.411500000002</v>
      </c>
      <c r="C38" s="150">
        <v>13144.599518199999</v>
      </c>
      <c r="D38" s="150">
        <v>7156.3679000000002</v>
      </c>
      <c r="E38" s="143">
        <f t="shared" si="4"/>
        <v>53155.378918199996</v>
      </c>
      <c r="F38" s="150">
        <v>50.960999999999999</v>
      </c>
      <c r="G38" s="150">
        <v>1726.17148</v>
      </c>
      <c r="H38" s="143">
        <f t="shared" si="5"/>
        <v>54932.511398199997</v>
      </c>
      <c r="I38" s="144">
        <f t="shared" si="6"/>
        <v>398934.90539819998</v>
      </c>
      <c r="J38" s="145"/>
      <c r="K38" s="68"/>
      <c r="L38" s="68"/>
      <c r="M38" s="138"/>
      <c r="N38" s="152"/>
      <c r="O38" s="122"/>
      <c r="P38" s="147"/>
      <c r="Q38" s="153"/>
      <c r="R38" s="153"/>
      <c r="S38" s="153"/>
      <c r="T38" s="147"/>
    </row>
    <row r="39" spans="1:20" x14ac:dyDescent="0.25">
      <c r="A39" s="120" t="s">
        <v>162</v>
      </c>
      <c r="B39" s="150">
        <v>47679.041570000001</v>
      </c>
      <c r="C39" s="150">
        <v>15570.9676432</v>
      </c>
      <c r="D39" s="150">
        <v>8787.1317899999995</v>
      </c>
      <c r="E39" s="150">
        <f t="shared" si="4"/>
        <v>72037.141003199999</v>
      </c>
      <c r="F39" s="150">
        <v>103.39100000000001</v>
      </c>
      <c r="G39" s="150">
        <v>3066.5937300000001</v>
      </c>
      <c r="H39" s="150">
        <f t="shared" si="5"/>
        <v>75207.125733199995</v>
      </c>
      <c r="I39" s="144">
        <f t="shared" si="6"/>
        <v>431307.31473320001</v>
      </c>
      <c r="J39" s="154"/>
      <c r="K39" s="68"/>
      <c r="L39" s="68"/>
      <c r="M39" s="138"/>
      <c r="N39" s="152"/>
      <c r="O39" s="20"/>
      <c r="P39" s="20"/>
      <c r="Q39" s="20"/>
      <c r="R39" s="20"/>
      <c r="S39" s="20"/>
      <c r="T39" s="20"/>
    </row>
    <row r="40" spans="1:20" x14ac:dyDescent="0.25">
      <c r="A40" s="120" t="s">
        <v>163</v>
      </c>
      <c r="B40" s="150">
        <v>51542.769500000002</v>
      </c>
      <c r="C40" s="150">
        <v>12774.659285</v>
      </c>
      <c r="D40" s="150">
        <v>7315.8662300000005</v>
      </c>
      <c r="E40" s="150">
        <f>B40+C40+D40</f>
        <v>71633.295015000011</v>
      </c>
      <c r="F40" s="150">
        <v>130.77199999999999</v>
      </c>
      <c r="G40" s="150">
        <v>4475.2911100000001</v>
      </c>
      <c r="H40" s="150">
        <f>E40+F40+G40</f>
        <v>76239.358125000013</v>
      </c>
      <c r="I40" s="144">
        <f t="shared" si="6"/>
        <v>446345.82112500002</v>
      </c>
      <c r="J40" s="154"/>
      <c r="K40" s="68"/>
      <c r="L40" s="68"/>
      <c r="M40" s="138"/>
      <c r="N40" s="152"/>
      <c r="O40" s="131"/>
      <c r="P40" s="147"/>
      <c r="Q40" s="153"/>
      <c r="R40" s="153"/>
      <c r="S40" s="153"/>
      <c r="T40" s="147"/>
    </row>
    <row r="41" spans="1:20" x14ac:dyDescent="0.25">
      <c r="A41" s="120" t="s">
        <v>164</v>
      </c>
      <c r="B41" s="150">
        <v>52057.012152253119</v>
      </c>
      <c r="C41" s="150">
        <v>12902.112766948727</v>
      </c>
      <c r="D41" s="150">
        <v>7388.8604259007425</v>
      </c>
      <c r="E41" s="150">
        <f>B41+C41+D41</f>
        <v>72347.985345102585</v>
      </c>
      <c r="F41" s="150">
        <v>132.07469212753102</v>
      </c>
      <c r="G41" s="150">
        <v>4519.9399627698886</v>
      </c>
      <c r="H41" s="150">
        <f>E41+F41+G41</f>
        <v>77000</v>
      </c>
      <c r="I41" s="144">
        <f t="shared" si="6"/>
        <v>459151.223</v>
      </c>
      <c r="J41" s="154"/>
      <c r="K41" s="68"/>
      <c r="L41" s="68"/>
      <c r="M41" s="138"/>
      <c r="N41" s="152"/>
      <c r="O41" s="131"/>
      <c r="P41" s="147"/>
      <c r="Q41" s="153"/>
      <c r="R41" s="153"/>
      <c r="S41" s="153"/>
      <c r="T41" s="147"/>
    </row>
    <row r="42" spans="1:20" ht="44.25" customHeight="1" x14ac:dyDescent="0.25">
      <c r="A42" s="125" t="s">
        <v>165</v>
      </c>
      <c r="B42" s="126">
        <f>((B41-B40)/B40)</f>
        <v>9.9770085550625453E-3</v>
      </c>
      <c r="C42" s="126">
        <f t="shared" ref="C42:I42" si="7">((C41-C40)/C40)</f>
        <v>9.9770552861932656E-3</v>
      </c>
      <c r="D42" s="126">
        <f t="shared" si="7"/>
        <v>9.9775192172618411E-3</v>
      </c>
      <c r="E42" s="126">
        <f t="shared" si="7"/>
        <v>9.9770690424462252E-3</v>
      </c>
      <c r="F42" s="126">
        <f t="shared" si="7"/>
        <v>9.9615523776575374E-3</v>
      </c>
      <c r="G42" s="126">
        <f t="shared" si="7"/>
        <v>9.9767482544590117E-3</v>
      </c>
      <c r="H42" s="126">
        <f t="shared" si="7"/>
        <v>9.977023596563583E-3</v>
      </c>
      <c r="I42" s="126">
        <f t="shared" si="7"/>
        <v>2.8689418090045934E-2</v>
      </c>
      <c r="J42" s="155"/>
      <c r="K42" s="156"/>
      <c r="L42" s="156"/>
    </row>
    <row r="43" spans="1:20" ht="45.75" customHeight="1" x14ac:dyDescent="0.25">
      <c r="A43" s="128" t="s">
        <v>177</v>
      </c>
      <c r="B43" s="129">
        <f>((B41/B32)^(1/9)-1)</f>
        <v>9.7060486093582421E-2</v>
      </c>
      <c r="C43" s="129">
        <f t="shared" ref="C43:I43" si="8">((C41/C32)^(1/9)-1)</f>
        <v>2.9229369703924757E-2</v>
      </c>
      <c r="D43" s="129">
        <f t="shared" si="8"/>
        <v>2.5608547730916698E-2</v>
      </c>
      <c r="E43" s="129">
        <f t="shared" si="8"/>
        <v>7.2744642677180948E-2</v>
      </c>
      <c r="F43" s="129">
        <f t="shared" si="8"/>
        <v>0.12009791581343721</v>
      </c>
      <c r="G43" s="129">
        <f t="shared" si="8"/>
        <v>0.20057744000968003</v>
      </c>
      <c r="H43" s="129">
        <f t="shared" si="8"/>
        <v>7.7365086406905315E-2</v>
      </c>
      <c r="I43" s="129">
        <f t="shared" si="8"/>
        <v>7.511641707691985E-2</v>
      </c>
      <c r="J43" s="157"/>
      <c r="K43" s="68"/>
      <c r="L43" s="68"/>
    </row>
    <row r="44" spans="1:20" x14ac:dyDescent="0.25">
      <c r="A44" s="132" t="s">
        <v>168</v>
      </c>
      <c r="B44" s="134"/>
      <c r="C44" s="134"/>
      <c r="D44" s="134"/>
      <c r="E44" s="134"/>
      <c r="F44" s="134"/>
      <c r="G44" s="134"/>
      <c r="H44" s="134"/>
      <c r="I44" s="134"/>
      <c r="L44" s="68"/>
      <c r="M44" s="68"/>
    </row>
    <row r="45" spans="1:20" x14ac:dyDescent="0.25">
      <c r="A45" s="132" t="s">
        <v>178</v>
      </c>
      <c r="B45" s="134"/>
      <c r="C45" s="134"/>
      <c r="D45" s="134"/>
      <c r="E45" s="134"/>
      <c r="F45" s="132"/>
      <c r="G45" s="132"/>
      <c r="H45" s="132"/>
      <c r="I45" s="134"/>
      <c r="L45" s="68"/>
      <c r="M45" s="122"/>
      <c r="N45" s="93"/>
      <c r="O45" s="93"/>
    </row>
    <row r="46" spans="1:20" x14ac:dyDescent="0.25">
      <c r="A46" s="132" t="s">
        <v>179</v>
      </c>
      <c r="B46" s="134"/>
      <c r="C46" s="134"/>
      <c r="D46" s="134"/>
      <c r="E46" s="134"/>
      <c r="F46" s="132"/>
      <c r="G46" s="132"/>
      <c r="H46" s="132"/>
      <c r="I46" s="134"/>
      <c r="L46" s="68"/>
      <c r="M46" s="122"/>
      <c r="N46" s="93"/>
      <c r="O46" s="93"/>
    </row>
    <row r="47" spans="1:20" x14ac:dyDescent="0.25">
      <c r="A47" s="136" t="s">
        <v>171</v>
      </c>
      <c r="B47" s="134"/>
      <c r="C47" s="134"/>
      <c r="D47" s="134"/>
      <c r="E47" s="134"/>
      <c r="F47" s="132"/>
      <c r="G47" s="132"/>
      <c r="H47" s="132"/>
      <c r="I47" s="134"/>
      <c r="L47" s="68"/>
      <c r="M47" s="122"/>
      <c r="N47" s="93"/>
      <c r="O47" s="93"/>
    </row>
    <row r="48" spans="1:20" x14ac:dyDescent="0.25">
      <c r="F48" s="158"/>
      <c r="G48" s="158"/>
      <c r="H48" s="158"/>
      <c r="L48" s="68"/>
      <c r="M48" s="122"/>
      <c r="N48" s="93"/>
      <c r="O48" s="93"/>
    </row>
    <row r="49" spans="6:15" x14ac:dyDescent="0.25">
      <c r="H49" s="138"/>
      <c r="L49" s="68"/>
      <c r="M49" s="122"/>
      <c r="N49" s="93"/>
      <c r="O49" s="93"/>
    </row>
    <row r="50" spans="6:15" x14ac:dyDescent="0.25">
      <c r="L50" s="68"/>
      <c r="M50" s="122"/>
      <c r="N50" s="93"/>
      <c r="O50" s="93"/>
    </row>
    <row r="51" spans="6:15" x14ac:dyDescent="0.25">
      <c r="L51" s="68"/>
      <c r="M51" s="122"/>
      <c r="N51" s="93"/>
      <c r="O51" s="93"/>
    </row>
    <row r="52" spans="6:15" x14ac:dyDescent="0.25">
      <c r="L52" s="68"/>
      <c r="M52" s="122"/>
      <c r="N52" s="93"/>
      <c r="O52" s="93"/>
    </row>
    <row r="53" spans="6:15" x14ac:dyDescent="0.25">
      <c r="L53" s="68"/>
      <c r="M53" s="122"/>
      <c r="N53" s="93"/>
      <c r="O53" s="93"/>
    </row>
    <row r="54" spans="6:15" x14ac:dyDescent="0.25">
      <c r="F54" s="138"/>
      <c r="L54" s="68"/>
      <c r="M54" s="122"/>
      <c r="N54" s="93"/>
      <c r="O54" s="93"/>
    </row>
    <row r="55" spans="6:15" x14ac:dyDescent="0.25">
      <c r="L55" s="68"/>
      <c r="M55" s="68"/>
    </row>
    <row r="75" spans="2:10" x14ac:dyDescent="0.25">
      <c r="B75" s="138"/>
      <c r="C75" s="138"/>
      <c r="E75" s="138"/>
      <c r="G75" s="20"/>
      <c r="H75" s="20"/>
      <c r="I75" s="20"/>
      <c r="J75" s="20"/>
    </row>
    <row r="76" spans="2:10" x14ac:dyDescent="0.25">
      <c r="B76" s="138"/>
      <c r="C76" s="138"/>
      <c r="E76" s="138"/>
      <c r="G76" s="20"/>
      <c r="H76" s="20"/>
      <c r="I76" s="20"/>
      <c r="J76" s="20"/>
    </row>
    <row r="77" spans="2:10" x14ac:dyDescent="0.25">
      <c r="B77" s="138"/>
      <c r="C77" s="138"/>
      <c r="E77" s="138"/>
      <c r="G77" s="20"/>
      <c r="H77" s="20"/>
      <c r="I77" s="20"/>
      <c r="J77" s="20"/>
    </row>
    <row r="78" spans="2:10" x14ac:dyDescent="0.25">
      <c r="B78" s="138"/>
      <c r="C78" s="138"/>
      <c r="E78" s="138"/>
      <c r="G78" s="20"/>
      <c r="H78" s="20"/>
      <c r="I78" s="20"/>
      <c r="J78" s="20"/>
    </row>
    <row r="79" spans="2:10" x14ac:dyDescent="0.25">
      <c r="B79" s="138"/>
      <c r="C79" s="138"/>
      <c r="E79" s="138"/>
      <c r="G79" s="20"/>
      <c r="H79" s="20"/>
      <c r="I79" s="20"/>
      <c r="J79" s="20"/>
    </row>
    <row r="80" spans="2:10" x14ac:dyDescent="0.25">
      <c r="B80" s="138"/>
      <c r="C80" s="138"/>
      <c r="E80" s="138"/>
      <c r="G80" s="20"/>
      <c r="H80" s="20"/>
      <c r="I80" s="20"/>
      <c r="J80" s="20"/>
    </row>
    <row r="81" spans="2:10" x14ac:dyDescent="0.25">
      <c r="B81" s="138"/>
      <c r="C81" s="138"/>
      <c r="E81" s="138"/>
      <c r="G81" s="20"/>
      <c r="H81" s="20"/>
      <c r="I81" s="20"/>
      <c r="J81" s="20"/>
    </row>
    <row r="82" spans="2:10" x14ac:dyDescent="0.25">
      <c r="B82" s="138"/>
      <c r="C82" s="138"/>
      <c r="E82" s="138"/>
      <c r="G82" s="20"/>
      <c r="H82" s="20"/>
      <c r="I82" s="20"/>
      <c r="J82" s="20"/>
    </row>
    <row r="83" spans="2:10" x14ac:dyDescent="0.25">
      <c r="B83" s="138"/>
      <c r="C83" s="138"/>
      <c r="E83" s="138"/>
      <c r="G83" s="20"/>
      <c r="H83" s="20"/>
      <c r="I83" s="20"/>
      <c r="J83" s="20"/>
    </row>
    <row r="84" spans="2:10" x14ac:dyDescent="0.25">
      <c r="B84" s="138"/>
      <c r="C84" s="138"/>
      <c r="E84" s="138"/>
      <c r="G84" s="20"/>
      <c r="H84" s="20"/>
      <c r="I84" s="20"/>
      <c r="J84" s="20"/>
    </row>
    <row r="85" spans="2:10" x14ac:dyDescent="0.25">
      <c r="B85" s="159"/>
      <c r="C85" s="159"/>
      <c r="D85" s="159"/>
      <c r="E85" s="159"/>
    </row>
  </sheetData>
  <mergeCells count="10">
    <mergeCell ref="A28:A30"/>
    <mergeCell ref="B28:H28"/>
    <mergeCell ref="I28:I30"/>
    <mergeCell ref="B29:E29"/>
    <mergeCell ref="A1:I2"/>
    <mergeCell ref="F3:I3"/>
    <mergeCell ref="B4:I4"/>
    <mergeCell ref="B5:E5"/>
    <mergeCell ref="A25:I26"/>
    <mergeCell ref="F27:I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S58"/>
  <sheetViews>
    <sheetView showGridLines="0" workbookViewId="0">
      <pane ySplit="4" topLeftCell="A5" activePane="bottomLeft" state="frozen"/>
      <selection pane="bottomLeft" activeCell="N15" sqref="N15"/>
    </sheetView>
  </sheetViews>
  <sheetFormatPr defaultRowHeight="15" customHeight="1" x14ac:dyDescent="0.25"/>
  <cols>
    <col min="1" max="1" width="19.28515625" customWidth="1"/>
    <col min="12" max="12" width="10.85546875" style="182" customWidth="1"/>
    <col min="15" max="15" width="10.28515625" customWidth="1"/>
    <col min="16" max="16" width="14.140625" customWidth="1"/>
  </cols>
  <sheetData>
    <row r="1" spans="1:19" ht="41.25" customHeight="1" x14ac:dyDescent="0.25">
      <c r="A1" s="261" t="s">
        <v>180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9" ht="15.7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 t="s">
        <v>181</v>
      </c>
    </row>
    <row r="3" spans="1:19" ht="15" customHeight="1" x14ac:dyDescent="0.25">
      <c r="A3" s="262" t="s">
        <v>182</v>
      </c>
      <c r="B3" s="264" t="s">
        <v>147</v>
      </c>
      <c r="C3" s="265"/>
      <c r="D3" s="264" t="s">
        <v>146</v>
      </c>
      <c r="E3" s="266"/>
      <c r="F3" s="264" t="s">
        <v>148</v>
      </c>
      <c r="G3" s="266"/>
      <c r="H3" s="264" t="s">
        <v>149</v>
      </c>
      <c r="I3" s="265"/>
      <c r="J3" s="264" t="s">
        <v>150</v>
      </c>
      <c r="K3" s="266"/>
      <c r="L3" s="267" t="s">
        <v>183</v>
      </c>
    </row>
    <row r="4" spans="1:19" ht="24.75" customHeight="1" x14ac:dyDescent="0.25">
      <c r="A4" s="263"/>
      <c r="B4" s="162" t="s">
        <v>184</v>
      </c>
      <c r="C4" s="162" t="s">
        <v>185</v>
      </c>
      <c r="D4" s="162" t="s">
        <v>184</v>
      </c>
      <c r="E4" s="162" t="s">
        <v>185</v>
      </c>
      <c r="F4" s="162" t="s">
        <v>184</v>
      </c>
      <c r="G4" s="162" t="s">
        <v>185</v>
      </c>
      <c r="H4" s="162" t="s">
        <v>184</v>
      </c>
      <c r="I4" s="162" t="s">
        <v>185</v>
      </c>
      <c r="J4" s="162" t="s">
        <v>184</v>
      </c>
      <c r="K4" s="162" t="s">
        <v>185</v>
      </c>
      <c r="L4" s="267"/>
    </row>
    <row r="5" spans="1:19" ht="15" customHeight="1" x14ac:dyDescent="0.25">
      <c r="A5" s="163" t="s">
        <v>186</v>
      </c>
      <c r="B5" s="164">
        <v>0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4.0549999999999996E-2</v>
      </c>
      <c r="I5" s="164">
        <v>4.5159999999999999E-2</v>
      </c>
      <c r="J5" s="164">
        <f>SUM(B5,D5,F5,H5)</f>
        <v>4.0549999999999996E-2</v>
      </c>
      <c r="K5" s="164">
        <f>SUM(C5,E5,G5,I5)</f>
        <v>4.5159999999999999E-2</v>
      </c>
      <c r="L5" s="165">
        <f>((K5-J5)/J5)*100</f>
        <v>11.368680641183733</v>
      </c>
    </row>
    <row r="6" spans="1:19" ht="15" customHeight="1" x14ac:dyDescent="0.25">
      <c r="A6" s="163" t="s">
        <v>187</v>
      </c>
      <c r="B6" s="164">
        <v>0</v>
      </c>
      <c r="C6" s="164">
        <v>0</v>
      </c>
      <c r="D6" s="164">
        <v>2.3553999999999999</v>
      </c>
      <c r="E6" s="164">
        <v>2.3553999999999999</v>
      </c>
      <c r="F6" s="164">
        <v>0</v>
      </c>
      <c r="G6" s="164">
        <v>0</v>
      </c>
      <c r="H6" s="164">
        <v>0.21715999999999999</v>
      </c>
      <c r="I6" s="164">
        <v>0.24496999999999999</v>
      </c>
      <c r="J6" s="164">
        <f t="shared" ref="J6:K23" si="0">SUM(B6,D6,F6,H6)</f>
        <v>2.5725599999999997</v>
      </c>
      <c r="K6" s="164">
        <f t="shared" si="0"/>
        <v>2.6003699999999998</v>
      </c>
      <c r="L6" s="165">
        <f t="shared" ref="L6:L53" si="1">((K6-J6)/J6)*100</f>
        <v>1.0810243492863185</v>
      </c>
    </row>
    <row r="7" spans="1:19" ht="15" customHeight="1" x14ac:dyDescent="0.25">
      <c r="A7" s="163" t="s">
        <v>188</v>
      </c>
      <c r="B7" s="164">
        <v>0.2</v>
      </c>
      <c r="C7" s="164">
        <v>0.2</v>
      </c>
      <c r="D7" s="164">
        <v>4.8239999999999998</v>
      </c>
      <c r="E7" s="164">
        <v>4.8239999999999998</v>
      </c>
      <c r="F7" s="164">
        <v>0</v>
      </c>
      <c r="G7" s="164">
        <v>0</v>
      </c>
      <c r="H7" s="164">
        <v>0.52629999999999999</v>
      </c>
      <c r="I7" s="164">
        <v>0.68818999999999997</v>
      </c>
      <c r="J7" s="164">
        <f t="shared" si="0"/>
        <v>5.5503</v>
      </c>
      <c r="K7" s="164">
        <f t="shared" si="0"/>
        <v>5.7121899999999997</v>
      </c>
      <c r="L7" s="165">
        <f t="shared" si="1"/>
        <v>2.9167792731924336</v>
      </c>
    </row>
    <row r="8" spans="1:19" ht="15" customHeight="1" x14ac:dyDescent="0.25">
      <c r="A8" s="163" t="s">
        <v>189</v>
      </c>
      <c r="B8" s="164">
        <v>2.4785999999999997</v>
      </c>
      <c r="C8" s="164">
        <v>2.5895999999999999</v>
      </c>
      <c r="D8" s="164">
        <v>0</v>
      </c>
      <c r="E8" s="164">
        <v>0</v>
      </c>
      <c r="F8" s="164">
        <v>0</v>
      </c>
      <c r="G8" s="164">
        <v>0</v>
      </c>
      <c r="H8" s="164">
        <v>0.95164000000000004</v>
      </c>
      <c r="I8" s="164">
        <v>0.98804000000000003</v>
      </c>
      <c r="J8" s="164">
        <f t="shared" si="0"/>
        <v>3.4302399999999995</v>
      </c>
      <c r="K8" s="164">
        <f t="shared" si="0"/>
        <v>3.5776399999999997</v>
      </c>
      <c r="L8" s="165">
        <f t="shared" si="1"/>
        <v>4.2970754232940038</v>
      </c>
      <c r="S8" s="166"/>
    </row>
    <row r="9" spans="1:19" ht="15" customHeight="1" x14ac:dyDescent="0.25">
      <c r="A9" s="163" t="s">
        <v>190</v>
      </c>
      <c r="B9" s="164">
        <v>1.23</v>
      </c>
      <c r="C9" s="164">
        <v>1.23</v>
      </c>
      <c r="D9" s="164">
        <v>0.17499999999999999</v>
      </c>
      <c r="E9" s="164">
        <v>0.17499999999999999</v>
      </c>
      <c r="F9" s="164">
        <v>0</v>
      </c>
      <c r="G9" s="164">
        <v>0</v>
      </c>
      <c r="H9" s="164">
        <v>0.19977999999999999</v>
      </c>
      <c r="I9" s="164">
        <v>0.20670999999999998</v>
      </c>
      <c r="J9" s="164">
        <f t="shared" si="0"/>
        <v>1.6047800000000001</v>
      </c>
      <c r="K9" s="164">
        <f t="shared" si="0"/>
        <v>1.61171</v>
      </c>
      <c r="L9" s="165">
        <f t="shared" si="1"/>
        <v>0.43183489325638902</v>
      </c>
    </row>
    <row r="10" spans="1:19" ht="15" customHeight="1" x14ac:dyDescent="0.25">
      <c r="A10" s="163" t="s">
        <v>191</v>
      </c>
      <c r="B10" s="164">
        <v>1.2434000000000001</v>
      </c>
      <c r="C10" s="164">
        <v>1.2434000000000001</v>
      </c>
      <c r="D10" s="164">
        <v>6.9240000000000004</v>
      </c>
      <c r="E10" s="164">
        <v>6.9240000000000004</v>
      </c>
      <c r="F10" s="164">
        <v>0</v>
      </c>
      <c r="G10" s="164">
        <v>0</v>
      </c>
      <c r="H10" s="164">
        <v>1.4484999999999999</v>
      </c>
      <c r="I10" s="164">
        <v>1.6172500000000001</v>
      </c>
      <c r="J10" s="164">
        <f t="shared" si="0"/>
        <v>9.6158999999999999</v>
      </c>
      <c r="K10" s="164">
        <f t="shared" si="0"/>
        <v>9.784650000000001</v>
      </c>
      <c r="L10" s="165">
        <f t="shared" si="1"/>
        <v>1.7549059370417859</v>
      </c>
    </row>
    <row r="11" spans="1:19" ht="15" customHeight="1" x14ac:dyDescent="0.25">
      <c r="A11" s="163" t="s">
        <v>192</v>
      </c>
      <c r="B11" s="164">
        <v>0.433</v>
      </c>
      <c r="C11" s="164">
        <v>0.433</v>
      </c>
      <c r="D11" s="164">
        <v>10.969799999999999</v>
      </c>
      <c r="E11" s="164">
        <v>10.969799999999999</v>
      </c>
      <c r="F11" s="164">
        <v>0</v>
      </c>
      <c r="G11" s="164">
        <v>0</v>
      </c>
      <c r="H11" s="164">
        <v>9.2387800000000002</v>
      </c>
      <c r="I11" s="164">
        <v>9.8605</v>
      </c>
      <c r="J11" s="164">
        <f t="shared" si="0"/>
        <v>20.641579999999998</v>
      </c>
      <c r="K11" s="164">
        <f t="shared" si="0"/>
        <v>21.263300000000001</v>
      </c>
      <c r="L11" s="165">
        <f t="shared" si="1"/>
        <v>3.0119787341860627</v>
      </c>
    </row>
    <row r="12" spans="1:19" ht="15" customHeight="1" x14ac:dyDescent="0.25">
      <c r="A12" s="163" t="s">
        <v>193</v>
      </c>
      <c r="B12" s="164">
        <v>0.72410000000000008</v>
      </c>
      <c r="C12" s="164">
        <v>0.72410000000000008</v>
      </c>
      <c r="D12" s="164">
        <v>12.773999999999999</v>
      </c>
      <c r="E12" s="164">
        <v>12.773999999999999</v>
      </c>
      <c r="F12" s="164">
        <v>0</v>
      </c>
      <c r="G12" s="164">
        <v>0</v>
      </c>
      <c r="H12" s="164">
        <v>3.2057099999999998</v>
      </c>
      <c r="I12" s="164">
        <v>3.8488600000000002</v>
      </c>
      <c r="J12" s="164">
        <f t="shared" si="0"/>
        <v>16.703809999999997</v>
      </c>
      <c r="K12" s="164">
        <f t="shared" si="0"/>
        <v>17.346959999999999</v>
      </c>
      <c r="L12" s="165">
        <f t="shared" si="1"/>
        <v>3.850319178678411</v>
      </c>
    </row>
    <row r="13" spans="1:19" ht="15" customHeight="1" x14ac:dyDescent="0.25">
      <c r="A13" s="163" t="s">
        <v>194</v>
      </c>
      <c r="B13" s="164">
        <v>1.9821500000000001</v>
      </c>
      <c r="C13" s="164">
        <v>2.0811500000000001</v>
      </c>
      <c r="D13" s="164">
        <v>0.54900000000000004</v>
      </c>
      <c r="E13" s="164">
        <v>0.54900000000000004</v>
      </c>
      <c r="F13" s="164">
        <v>0</v>
      </c>
      <c r="G13" s="164">
        <v>0</v>
      </c>
      <c r="H13" s="164">
        <v>0.66071999999999986</v>
      </c>
      <c r="I13" s="164">
        <v>0.71294999999999997</v>
      </c>
      <c r="J13" s="164">
        <f t="shared" si="0"/>
        <v>3.1918700000000002</v>
      </c>
      <c r="K13" s="164">
        <f t="shared" si="0"/>
        <v>3.3430999999999997</v>
      </c>
      <c r="L13" s="165">
        <f t="shared" si="1"/>
        <v>4.7379749175248218</v>
      </c>
    </row>
    <row r="14" spans="1:19" ht="15" customHeight="1" x14ac:dyDescent="0.25">
      <c r="A14" s="163" t="s">
        <v>195</v>
      </c>
      <c r="B14" s="164">
        <v>11.51652</v>
      </c>
      <c r="C14" s="164">
        <v>11.51652</v>
      </c>
      <c r="D14" s="164">
        <v>14.224060000000001</v>
      </c>
      <c r="E14" s="164">
        <v>15.544060000000002</v>
      </c>
      <c r="F14" s="164">
        <v>1.6200000000000003</v>
      </c>
      <c r="G14" s="164">
        <v>1.6200000000000003</v>
      </c>
      <c r="H14" s="164">
        <v>0.379</v>
      </c>
      <c r="I14" s="164">
        <v>0.379</v>
      </c>
      <c r="J14" s="164">
        <f t="shared" si="0"/>
        <v>27.739580000000004</v>
      </c>
      <c r="K14" s="164">
        <f t="shared" si="0"/>
        <v>29.059580000000004</v>
      </c>
      <c r="L14" s="165">
        <f t="shared" si="1"/>
        <v>4.758543568431822</v>
      </c>
    </row>
    <row r="15" spans="1:19" ht="15" customHeight="1" x14ac:dyDescent="0.25">
      <c r="A15" s="167" t="s">
        <v>196</v>
      </c>
      <c r="B15" s="168">
        <f>SUM(B5:B14)</f>
        <v>19.807769999999998</v>
      </c>
      <c r="C15" s="168">
        <f t="shared" ref="C15:K15" si="2">SUM(C5:C14)</f>
        <v>20.017769999999999</v>
      </c>
      <c r="D15" s="168">
        <f t="shared" si="2"/>
        <v>52.795259999999999</v>
      </c>
      <c r="E15" s="168">
        <f t="shared" si="2"/>
        <v>54.115259999999999</v>
      </c>
      <c r="F15" s="168">
        <f t="shared" si="2"/>
        <v>1.6200000000000003</v>
      </c>
      <c r="G15" s="168">
        <f t="shared" si="2"/>
        <v>1.6200000000000003</v>
      </c>
      <c r="H15" s="168">
        <f t="shared" si="2"/>
        <v>16.868140000000004</v>
      </c>
      <c r="I15" s="168">
        <f t="shared" si="2"/>
        <v>18.591629999999999</v>
      </c>
      <c r="J15" s="168">
        <f t="shared" si="2"/>
        <v>91.091170000000005</v>
      </c>
      <c r="K15" s="168">
        <f t="shared" si="2"/>
        <v>94.344660000000005</v>
      </c>
      <c r="L15" s="169">
        <f t="shared" si="1"/>
        <v>3.571685378505951</v>
      </c>
    </row>
    <row r="16" spans="1:19" ht="15" customHeight="1" x14ac:dyDescent="0.25">
      <c r="A16" s="163" t="s">
        <v>197</v>
      </c>
      <c r="B16" s="164">
        <v>0.12</v>
      </c>
      <c r="C16" s="164">
        <v>0.12</v>
      </c>
      <c r="D16" s="164">
        <v>16.248000000000001</v>
      </c>
      <c r="E16" s="164">
        <v>16.007999999999999</v>
      </c>
      <c r="F16" s="164">
        <v>0</v>
      </c>
      <c r="G16" s="164">
        <v>0</v>
      </c>
      <c r="H16" s="164">
        <v>0.55184999999999995</v>
      </c>
      <c r="I16" s="164">
        <v>0.57338</v>
      </c>
      <c r="J16" s="164">
        <f t="shared" si="0"/>
        <v>16.919850000000004</v>
      </c>
      <c r="K16" s="164">
        <f t="shared" si="0"/>
        <v>16.70138</v>
      </c>
      <c r="L16" s="165">
        <f t="shared" si="1"/>
        <v>-1.2912053002834152</v>
      </c>
    </row>
    <row r="17" spans="1:12" ht="15" customHeight="1" x14ac:dyDescent="0.25">
      <c r="A17" s="163" t="s">
        <v>198</v>
      </c>
      <c r="B17" s="164">
        <v>0.77200000000000002</v>
      </c>
      <c r="C17" s="164">
        <v>0.77200000000000002</v>
      </c>
      <c r="D17" s="164">
        <v>20.369820000000001</v>
      </c>
      <c r="E17" s="164">
        <v>20.22982</v>
      </c>
      <c r="F17" s="164">
        <v>0</v>
      </c>
      <c r="G17" s="164">
        <v>0</v>
      </c>
      <c r="H17" s="164">
        <v>10.342840000000002</v>
      </c>
      <c r="I17" s="164">
        <v>12.909330000000001</v>
      </c>
      <c r="J17" s="164">
        <f t="shared" si="0"/>
        <v>31.484660000000002</v>
      </c>
      <c r="K17" s="164">
        <f t="shared" si="0"/>
        <v>33.911149999999999</v>
      </c>
      <c r="L17" s="165">
        <f t="shared" si="1"/>
        <v>7.7068959931598364</v>
      </c>
    </row>
    <row r="18" spans="1:12" ht="15" customHeight="1" x14ac:dyDescent="0.25">
      <c r="A18" s="163" t="s">
        <v>199</v>
      </c>
      <c r="B18" s="164">
        <v>1.7036600000000002</v>
      </c>
      <c r="C18" s="164">
        <v>1.7036600000000002</v>
      </c>
      <c r="D18" s="164">
        <v>11.795</v>
      </c>
      <c r="E18" s="164">
        <v>11.795</v>
      </c>
      <c r="F18" s="164">
        <v>0</v>
      </c>
      <c r="G18" s="164">
        <v>0</v>
      </c>
      <c r="H18" s="164">
        <v>4.695009999999999</v>
      </c>
      <c r="I18" s="164">
        <v>4.90557</v>
      </c>
      <c r="J18" s="164">
        <f t="shared" si="0"/>
        <v>18.193670000000001</v>
      </c>
      <c r="K18" s="164">
        <f t="shared" si="0"/>
        <v>18.404230000000002</v>
      </c>
      <c r="L18" s="165">
        <f t="shared" si="1"/>
        <v>1.1573255973093992</v>
      </c>
    </row>
    <row r="19" spans="1:12" ht="15" customHeight="1" x14ac:dyDescent="0.25">
      <c r="A19" s="163" t="s">
        <v>200</v>
      </c>
      <c r="B19" s="164">
        <v>3.3318400000000001</v>
      </c>
      <c r="C19" s="164">
        <v>3.3318400000000001</v>
      </c>
      <c r="D19" s="164">
        <v>23.366</v>
      </c>
      <c r="E19" s="164">
        <v>23.366</v>
      </c>
      <c r="F19" s="164">
        <v>0</v>
      </c>
      <c r="G19" s="164">
        <v>0</v>
      </c>
      <c r="H19" s="164">
        <v>9.587394999999999</v>
      </c>
      <c r="I19" s="164">
        <v>10.14387</v>
      </c>
      <c r="J19" s="164">
        <f t="shared" si="0"/>
        <v>36.285235</v>
      </c>
      <c r="K19" s="164">
        <f t="shared" si="0"/>
        <v>36.841709999999999</v>
      </c>
      <c r="L19" s="165">
        <f t="shared" si="1"/>
        <v>1.5336127766569487</v>
      </c>
    </row>
    <row r="20" spans="1:12" ht="15" customHeight="1" x14ac:dyDescent="0.25">
      <c r="A20" s="163" t="s">
        <v>201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1.9859999999999999E-2</v>
      </c>
      <c r="I20" s="164">
        <v>4.0549999999999996E-2</v>
      </c>
      <c r="J20" s="164">
        <f t="shared" si="0"/>
        <v>1.9859999999999999E-2</v>
      </c>
      <c r="K20" s="164">
        <f t="shared" si="0"/>
        <v>4.0549999999999996E-2</v>
      </c>
      <c r="L20" s="165">
        <f t="shared" si="1"/>
        <v>104.17925478348438</v>
      </c>
    </row>
    <row r="21" spans="1:12" ht="15" customHeight="1" x14ac:dyDescent="0.25">
      <c r="A21" s="163" t="s">
        <v>202</v>
      </c>
      <c r="B21" s="164">
        <v>0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5.4600000000000004E-3</v>
      </c>
      <c r="I21" s="164">
        <v>5.4600000000000004E-3</v>
      </c>
      <c r="J21" s="164">
        <f t="shared" si="0"/>
        <v>5.4600000000000004E-3</v>
      </c>
      <c r="K21" s="164">
        <f t="shared" si="0"/>
        <v>5.4600000000000004E-3</v>
      </c>
      <c r="L21" s="170">
        <f t="shared" si="1"/>
        <v>0</v>
      </c>
    </row>
    <row r="22" spans="1:12" ht="15" customHeight="1" x14ac:dyDescent="0.25">
      <c r="A22" s="163" t="s">
        <v>203</v>
      </c>
      <c r="B22" s="164">
        <v>0</v>
      </c>
      <c r="C22" s="164">
        <v>0</v>
      </c>
      <c r="D22" s="164">
        <v>4.8000000000000001E-2</v>
      </c>
      <c r="E22" s="164">
        <v>4.8000000000000001E-2</v>
      </c>
      <c r="F22" s="164">
        <v>0</v>
      </c>
      <c r="G22" s="164">
        <v>0</v>
      </c>
      <c r="H22" s="164">
        <v>5.1700000000000001E-3</v>
      </c>
      <c r="I22" s="164">
        <v>7.8300000000000002E-3</v>
      </c>
      <c r="J22" s="164">
        <f t="shared" si="0"/>
        <v>5.3170000000000002E-2</v>
      </c>
      <c r="K22" s="164">
        <f t="shared" si="0"/>
        <v>5.5830000000000005E-2</v>
      </c>
      <c r="L22" s="165">
        <f t="shared" si="1"/>
        <v>5.0028211397404601</v>
      </c>
    </row>
    <row r="23" spans="1:12" ht="15" customHeight="1" x14ac:dyDescent="0.25">
      <c r="A23" s="163" t="s">
        <v>204</v>
      </c>
      <c r="B23" s="164">
        <v>1.52</v>
      </c>
      <c r="C23" s="164">
        <v>1.52</v>
      </c>
      <c r="D23" s="164">
        <v>20.680670000000003</v>
      </c>
      <c r="E23" s="164">
        <v>22.280670000000001</v>
      </c>
      <c r="F23" s="164">
        <v>1.84</v>
      </c>
      <c r="G23" s="164">
        <v>1.84</v>
      </c>
      <c r="H23" s="164">
        <v>0.6663</v>
      </c>
      <c r="I23" s="164">
        <v>0.6663</v>
      </c>
      <c r="J23" s="164">
        <f t="shared" si="0"/>
        <v>24.706970000000002</v>
      </c>
      <c r="K23" s="164">
        <f t="shared" si="0"/>
        <v>26.30697</v>
      </c>
      <c r="L23" s="165">
        <f t="shared" si="1"/>
        <v>6.4759053821654282</v>
      </c>
    </row>
    <row r="24" spans="1:12" ht="15" customHeight="1" x14ac:dyDescent="0.25">
      <c r="A24" s="167" t="s">
        <v>205</v>
      </c>
      <c r="B24" s="168">
        <f>SUM(B16:B23)</f>
        <v>7.4474999999999998</v>
      </c>
      <c r="C24" s="168">
        <f t="shared" ref="C24:K24" si="3">SUM(C16:C23)</f>
        <v>7.4474999999999998</v>
      </c>
      <c r="D24" s="168">
        <f t="shared" si="3"/>
        <v>92.507490000000004</v>
      </c>
      <c r="E24" s="168">
        <f t="shared" si="3"/>
        <v>93.727490000000003</v>
      </c>
      <c r="F24" s="168">
        <f t="shared" si="3"/>
        <v>1.84</v>
      </c>
      <c r="G24" s="168">
        <f t="shared" si="3"/>
        <v>1.84</v>
      </c>
      <c r="H24" s="168">
        <f t="shared" si="3"/>
        <v>25.873885000000001</v>
      </c>
      <c r="I24" s="168">
        <f t="shared" si="3"/>
        <v>29.252289999999999</v>
      </c>
      <c r="J24" s="168">
        <f t="shared" si="3"/>
        <v>127.66887499999999</v>
      </c>
      <c r="K24" s="168">
        <f t="shared" si="3"/>
        <v>132.26728</v>
      </c>
      <c r="L24" s="169">
        <f t="shared" si="1"/>
        <v>3.6018215089621601</v>
      </c>
    </row>
    <row r="25" spans="1:12" ht="15" customHeight="1" x14ac:dyDescent="0.25">
      <c r="A25" s="163" t="s">
        <v>206</v>
      </c>
      <c r="B25" s="164">
        <v>1.6736</v>
      </c>
      <c r="C25" s="164">
        <v>1.6736</v>
      </c>
      <c r="D25" s="164">
        <v>12.304073999999998</v>
      </c>
      <c r="E25" s="164">
        <v>12.304073999999998</v>
      </c>
      <c r="F25" s="164">
        <v>0</v>
      </c>
      <c r="G25" s="164">
        <v>0</v>
      </c>
      <c r="H25" s="164">
        <v>8.1149199999999997</v>
      </c>
      <c r="I25" s="164">
        <v>8.718589999999999</v>
      </c>
      <c r="J25" s="164">
        <f t="shared" ref="J25:K32" si="4">SUM(B25,D25,F25,H25)</f>
        <v>22.092593999999998</v>
      </c>
      <c r="K25" s="164">
        <f t="shared" si="4"/>
        <v>22.696263999999999</v>
      </c>
      <c r="L25" s="165">
        <f t="shared" si="1"/>
        <v>2.7324541427774443</v>
      </c>
    </row>
    <row r="26" spans="1:12" ht="15" customHeight="1" x14ac:dyDescent="0.25">
      <c r="A26" s="163" t="s">
        <v>207</v>
      </c>
      <c r="B26" s="164">
        <v>2.47993</v>
      </c>
      <c r="C26" s="164">
        <v>2.47993</v>
      </c>
      <c r="D26" s="164">
        <v>6.3837699999999993</v>
      </c>
      <c r="E26" s="164">
        <v>7.1937699999999998</v>
      </c>
      <c r="F26" s="164">
        <v>0</v>
      </c>
      <c r="G26" s="164">
        <v>0</v>
      </c>
      <c r="H26" s="164">
        <v>4.0148199999999994</v>
      </c>
      <c r="I26" s="164">
        <v>4.3679899999999998</v>
      </c>
      <c r="J26" s="164">
        <f t="shared" si="4"/>
        <v>12.878519999999998</v>
      </c>
      <c r="K26" s="164">
        <f t="shared" si="4"/>
        <v>14.041689999999999</v>
      </c>
      <c r="L26" s="165">
        <f t="shared" si="1"/>
        <v>9.0318608038811998</v>
      </c>
    </row>
    <row r="27" spans="1:12" ht="15" customHeight="1" x14ac:dyDescent="0.25">
      <c r="A27" s="163" t="s">
        <v>208</v>
      </c>
      <c r="B27" s="164">
        <v>3.5865999999999998</v>
      </c>
      <c r="C27" s="164">
        <v>3.5865999999999998</v>
      </c>
      <c r="D27" s="164">
        <v>7.1052</v>
      </c>
      <c r="E27" s="164">
        <v>7.1052</v>
      </c>
      <c r="F27" s="164">
        <v>0</v>
      </c>
      <c r="G27" s="164">
        <v>0</v>
      </c>
      <c r="H27" s="164">
        <v>15.232059999999999</v>
      </c>
      <c r="I27" s="164">
        <v>15.462800000000001</v>
      </c>
      <c r="J27" s="164">
        <f t="shared" si="4"/>
        <v>25.923859999999998</v>
      </c>
      <c r="K27" s="164">
        <f t="shared" si="4"/>
        <v>26.154600000000002</v>
      </c>
      <c r="L27" s="165">
        <f t="shared" si="1"/>
        <v>0.89006806856696641</v>
      </c>
    </row>
    <row r="28" spans="1:12" ht="15" customHeight="1" x14ac:dyDescent="0.25">
      <c r="A28" s="163" t="s">
        <v>209</v>
      </c>
      <c r="B28" s="164">
        <v>1.8565</v>
      </c>
      <c r="C28" s="164">
        <v>1.8565</v>
      </c>
      <c r="D28" s="164">
        <v>0.33396000000000003</v>
      </c>
      <c r="E28" s="164">
        <v>0.33396000000000003</v>
      </c>
      <c r="F28" s="164">
        <v>0</v>
      </c>
      <c r="G28" s="164">
        <v>0</v>
      </c>
      <c r="H28" s="164">
        <v>0.37747000000000003</v>
      </c>
      <c r="I28" s="164">
        <v>0.50179000000000007</v>
      </c>
      <c r="J28" s="164">
        <f t="shared" si="4"/>
        <v>2.56793</v>
      </c>
      <c r="K28" s="164">
        <f t="shared" si="4"/>
        <v>2.69225</v>
      </c>
      <c r="L28" s="165">
        <f t="shared" si="1"/>
        <v>4.8412534609588258</v>
      </c>
    </row>
    <row r="29" spans="1:12" ht="15" customHeight="1" x14ac:dyDescent="0.25">
      <c r="A29" s="163" t="s">
        <v>210</v>
      </c>
      <c r="B29" s="164">
        <v>2.1781999999999999</v>
      </c>
      <c r="C29" s="164">
        <v>2.1781999999999999</v>
      </c>
      <c r="D29" s="164">
        <v>8.5088809999999988</v>
      </c>
      <c r="E29" s="164">
        <v>8.5088809999999988</v>
      </c>
      <c r="F29" s="164">
        <v>0</v>
      </c>
      <c r="G29" s="164">
        <v>0</v>
      </c>
      <c r="H29" s="164">
        <v>14.119619999999999</v>
      </c>
      <c r="I29" s="164">
        <v>14.99775</v>
      </c>
      <c r="J29" s="164">
        <f t="shared" si="4"/>
        <v>24.806700999999997</v>
      </c>
      <c r="K29" s="164">
        <f t="shared" si="4"/>
        <v>25.684830999999999</v>
      </c>
      <c r="L29" s="165">
        <f t="shared" si="1"/>
        <v>3.5398902901276652</v>
      </c>
    </row>
    <row r="30" spans="1:12" ht="15" customHeight="1" x14ac:dyDescent="0.25">
      <c r="A30" s="163" t="s">
        <v>211</v>
      </c>
      <c r="B30" s="164">
        <v>0</v>
      </c>
      <c r="C30" s="164">
        <v>0</v>
      </c>
      <c r="D30" s="164">
        <v>3.2500000000000001E-2</v>
      </c>
      <c r="E30" s="164">
        <v>3.2500000000000001E-2</v>
      </c>
      <c r="F30" s="164">
        <v>0</v>
      </c>
      <c r="G30" s="164">
        <v>0</v>
      </c>
      <c r="H30" s="164">
        <v>5.510000000000001E-3</v>
      </c>
      <c r="I30" s="164">
        <v>9.3299999999999998E-3</v>
      </c>
      <c r="J30" s="164">
        <f t="shared" si="4"/>
        <v>3.8010000000000002E-2</v>
      </c>
      <c r="K30" s="164">
        <f t="shared" si="4"/>
        <v>4.1829999999999999E-2</v>
      </c>
      <c r="L30" s="165">
        <f t="shared" si="1"/>
        <v>10.049986845566949</v>
      </c>
    </row>
    <row r="31" spans="1:12" ht="15" customHeight="1" x14ac:dyDescent="0.25">
      <c r="A31" s="163" t="s">
        <v>212</v>
      </c>
      <c r="B31" s="164">
        <v>0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4">
        <v>7.5000000000000002E-4</v>
      </c>
      <c r="I31" s="164">
        <v>7.5000000000000002E-4</v>
      </c>
      <c r="J31" s="164">
        <f t="shared" si="4"/>
        <v>7.5000000000000002E-4</v>
      </c>
      <c r="K31" s="164">
        <f t="shared" si="4"/>
        <v>7.5000000000000002E-4</v>
      </c>
      <c r="L31" s="165">
        <f t="shared" si="1"/>
        <v>0</v>
      </c>
    </row>
    <row r="32" spans="1:12" ht="15" customHeight="1" x14ac:dyDescent="0.25">
      <c r="A32" s="163" t="s">
        <v>213</v>
      </c>
      <c r="B32" s="164">
        <v>0</v>
      </c>
      <c r="C32" s="164">
        <v>0</v>
      </c>
      <c r="D32" s="164">
        <v>13.09958</v>
      </c>
      <c r="E32" s="164">
        <v>13.24958</v>
      </c>
      <c r="F32" s="164">
        <v>3.32</v>
      </c>
      <c r="G32" s="164">
        <v>3.32</v>
      </c>
      <c r="H32" s="164">
        <v>0.54189999999999994</v>
      </c>
      <c r="I32" s="164">
        <v>0.54189999999999994</v>
      </c>
      <c r="J32" s="164">
        <f t="shared" si="4"/>
        <v>16.961479999999998</v>
      </c>
      <c r="K32" s="164">
        <f t="shared" si="4"/>
        <v>17.111479999999997</v>
      </c>
      <c r="L32" s="165">
        <f t="shared" si="1"/>
        <v>0.88435678961976549</v>
      </c>
    </row>
    <row r="33" spans="1:14" ht="15" customHeight="1" x14ac:dyDescent="0.25">
      <c r="A33" s="167" t="s">
        <v>214</v>
      </c>
      <c r="B33" s="168">
        <f>SUM(B25:B32)</f>
        <v>11.77483</v>
      </c>
      <c r="C33" s="168">
        <f t="shared" ref="C33:K33" si="5">SUM(C25:C32)</f>
        <v>11.77483</v>
      </c>
      <c r="D33" s="168">
        <f t="shared" si="5"/>
        <v>47.767965000000004</v>
      </c>
      <c r="E33" s="168">
        <f t="shared" si="5"/>
        <v>48.727964999999998</v>
      </c>
      <c r="F33" s="168">
        <f t="shared" si="5"/>
        <v>3.32</v>
      </c>
      <c r="G33" s="168">
        <f t="shared" si="5"/>
        <v>3.32</v>
      </c>
      <c r="H33" s="168">
        <f t="shared" si="5"/>
        <v>42.407049999999991</v>
      </c>
      <c r="I33" s="168">
        <f t="shared" si="5"/>
        <v>44.600899999999989</v>
      </c>
      <c r="J33" s="168">
        <f t="shared" si="5"/>
        <v>105.26984499999998</v>
      </c>
      <c r="K33" s="168">
        <f t="shared" si="5"/>
        <v>108.42369500000001</v>
      </c>
      <c r="L33" s="169">
        <f t="shared" si="1"/>
        <v>2.9959671736954059</v>
      </c>
    </row>
    <row r="34" spans="1:14" ht="15" customHeight="1" x14ac:dyDescent="0.25">
      <c r="A34" s="163" t="s">
        <v>215</v>
      </c>
      <c r="B34" s="164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0.34347</v>
      </c>
      <c r="I34" s="164">
        <v>0.35490999999999995</v>
      </c>
      <c r="J34" s="164">
        <f t="shared" ref="J34:K40" si="6">SUM(B34,D34,F34,H34)</f>
        <v>0.34347</v>
      </c>
      <c r="K34" s="164">
        <f t="shared" si="6"/>
        <v>0.35490999999999995</v>
      </c>
      <c r="L34" s="165">
        <f t="shared" si="1"/>
        <v>3.3307130171484989</v>
      </c>
    </row>
    <row r="35" spans="1:14" ht="15" customHeight="1" x14ac:dyDescent="0.25">
      <c r="A35" s="163" t="s">
        <v>216</v>
      </c>
      <c r="B35" s="164">
        <v>0.13</v>
      </c>
      <c r="C35" s="164">
        <v>0.13</v>
      </c>
      <c r="D35" s="164">
        <v>2.25</v>
      </c>
      <c r="E35" s="164">
        <v>2.25</v>
      </c>
      <c r="F35" s="164">
        <v>0</v>
      </c>
      <c r="G35" s="164">
        <v>0</v>
      </c>
      <c r="H35" s="164">
        <v>4.675E-2</v>
      </c>
      <c r="I35" s="164">
        <v>6.0409999999999998E-2</v>
      </c>
      <c r="J35" s="164">
        <f t="shared" si="6"/>
        <v>2.4267499999999997</v>
      </c>
      <c r="K35" s="164">
        <f t="shared" si="6"/>
        <v>2.44041</v>
      </c>
      <c r="L35" s="165">
        <f t="shared" si="1"/>
        <v>0.56289275780365633</v>
      </c>
    </row>
    <row r="36" spans="1:14" ht="15" customHeight="1" x14ac:dyDescent="0.25">
      <c r="A36" s="163" t="s">
        <v>217</v>
      </c>
      <c r="B36" s="164">
        <v>2.0619200000000002</v>
      </c>
      <c r="C36" s="164">
        <v>2.0619200000000002</v>
      </c>
      <c r="D36" s="164">
        <v>5.54</v>
      </c>
      <c r="E36" s="164">
        <v>5.54</v>
      </c>
      <c r="F36" s="164">
        <v>0</v>
      </c>
      <c r="G36" s="164">
        <v>0</v>
      </c>
      <c r="H36" s="164">
        <v>0.51168500000000006</v>
      </c>
      <c r="I36" s="164">
        <v>0.53956999999999988</v>
      </c>
      <c r="J36" s="164">
        <f t="shared" si="6"/>
        <v>8.1136049999999997</v>
      </c>
      <c r="K36" s="164">
        <f t="shared" si="6"/>
        <v>8.1414899999999992</v>
      </c>
      <c r="L36" s="165">
        <f t="shared" si="1"/>
        <v>0.34368200078755984</v>
      </c>
      <c r="N36" s="171"/>
    </row>
    <row r="37" spans="1:14" ht="15" customHeight="1" x14ac:dyDescent="0.25">
      <c r="A37" s="163" t="s">
        <v>218</v>
      </c>
      <c r="B37" s="164">
        <v>0.98599999999999999</v>
      </c>
      <c r="C37" s="164">
        <v>0.98599999999999999</v>
      </c>
      <c r="D37" s="164">
        <v>7.4269999999999996</v>
      </c>
      <c r="E37" s="164">
        <v>7.4269999999999996</v>
      </c>
      <c r="F37" s="164">
        <v>0</v>
      </c>
      <c r="G37" s="164">
        <v>0</v>
      </c>
      <c r="H37" s="164">
        <v>0.53288000000000013</v>
      </c>
      <c r="I37" s="164">
        <v>0.5682600000000001</v>
      </c>
      <c r="J37" s="164">
        <f t="shared" si="6"/>
        <v>8.9458800000000007</v>
      </c>
      <c r="K37" s="164">
        <f t="shared" si="6"/>
        <v>8.9812600000000007</v>
      </c>
      <c r="L37" s="165">
        <f t="shared" si="1"/>
        <v>0.3954893202233874</v>
      </c>
    </row>
    <row r="38" spans="1:14" ht="15" customHeight="1" x14ac:dyDescent="0.25">
      <c r="A38" s="163" t="s">
        <v>219</v>
      </c>
      <c r="B38" s="164">
        <v>0.75900000000000001</v>
      </c>
      <c r="C38" s="164">
        <v>0.75900000000000001</v>
      </c>
      <c r="D38" s="164">
        <v>0</v>
      </c>
      <c r="E38" s="164">
        <v>0</v>
      </c>
      <c r="F38" s="164">
        <v>0</v>
      </c>
      <c r="G38" s="164">
        <v>0</v>
      </c>
      <c r="H38" s="164">
        <v>5.2179999999999997E-2</v>
      </c>
      <c r="I38" s="164">
        <v>5.2179999999999997E-2</v>
      </c>
      <c r="J38" s="164">
        <f t="shared" si="6"/>
        <v>0.81118000000000001</v>
      </c>
      <c r="K38" s="164">
        <f t="shared" si="6"/>
        <v>0.81118000000000001</v>
      </c>
      <c r="L38" s="165">
        <f t="shared" si="1"/>
        <v>0</v>
      </c>
    </row>
    <row r="39" spans="1:14" ht="15" customHeight="1" x14ac:dyDescent="0.25">
      <c r="A39" s="163" t="s">
        <v>220</v>
      </c>
      <c r="B39" s="164">
        <v>0</v>
      </c>
      <c r="C39" s="164">
        <v>0</v>
      </c>
      <c r="D39" s="164">
        <v>4.0048E-2</v>
      </c>
      <c r="E39" s="164">
        <v>4.0048E-2</v>
      </c>
      <c r="F39" s="164">
        <v>0</v>
      </c>
      <c r="G39" s="164">
        <v>0</v>
      </c>
      <c r="H39" s="164">
        <v>1.234E-2</v>
      </c>
      <c r="I39" s="164">
        <v>2.9369999999999997E-2</v>
      </c>
      <c r="J39" s="164">
        <f t="shared" si="6"/>
        <v>5.2388000000000004E-2</v>
      </c>
      <c r="K39" s="164">
        <f t="shared" si="6"/>
        <v>6.9417999999999994E-2</v>
      </c>
      <c r="L39" s="165">
        <f t="shared" si="1"/>
        <v>32.507444452928134</v>
      </c>
    </row>
    <row r="40" spans="1:14" ht="15" customHeight="1" x14ac:dyDescent="0.25">
      <c r="A40" s="163" t="s">
        <v>221</v>
      </c>
      <c r="B40" s="164">
        <v>1.0052000000000001</v>
      </c>
      <c r="C40" s="164">
        <v>1.0052000000000001</v>
      </c>
      <c r="D40" s="164">
        <v>19.71</v>
      </c>
      <c r="E40" s="164">
        <v>20.37</v>
      </c>
      <c r="F40" s="164">
        <v>0</v>
      </c>
      <c r="G40" s="164">
        <v>0</v>
      </c>
      <c r="H40" s="164">
        <v>1.5099999999999999E-2</v>
      </c>
      <c r="I40" s="164">
        <v>1.5099999999999999E-2</v>
      </c>
      <c r="J40" s="164">
        <f t="shared" si="6"/>
        <v>20.7303</v>
      </c>
      <c r="K40" s="164">
        <f t="shared" si="6"/>
        <v>21.3903</v>
      </c>
      <c r="L40" s="165">
        <f t="shared" si="1"/>
        <v>3.183745531902578</v>
      </c>
    </row>
    <row r="41" spans="1:14" s="172" customFormat="1" ht="15" customHeight="1" x14ac:dyDescent="0.25">
      <c r="A41" s="167" t="s">
        <v>222</v>
      </c>
      <c r="B41" s="168">
        <f>SUM(B34:B40)</f>
        <v>4.9421200000000001</v>
      </c>
      <c r="C41" s="168">
        <f t="shared" ref="C41:K41" si="7">SUM(C34:C40)</f>
        <v>4.9421200000000001</v>
      </c>
      <c r="D41" s="168">
        <f t="shared" si="7"/>
        <v>34.967047999999998</v>
      </c>
      <c r="E41" s="168">
        <f t="shared" si="7"/>
        <v>35.627048000000002</v>
      </c>
      <c r="F41" s="168">
        <f t="shared" si="7"/>
        <v>0</v>
      </c>
      <c r="G41" s="168">
        <f t="shared" si="7"/>
        <v>0</v>
      </c>
      <c r="H41" s="168">
        <f t="shared" si="7"/>
        <v>1.514405</v>
      </c>
      <c r="I41" s="168">
        <f t="shared" si="7"/>
        <v>1.6197999999999995</v>
      </c>
      <c r="J41" s="168">
        <f t="shared" si="7"/>
        <v>41.423573000000005</v>
      </c>
      <c r="K41" s="168">
        <f t="shared" si="7"/>
        <v>42.188968000000003</v>
      </c>
      <c r="L41" s="169">
        <f t="shared" si="1"/>
        <v>1.8477281039952733</v>
      </c>
    </row>
    <row r="42" spans="1:14" ht="15" customHeight="1" x14ac:dyDescent="0.25">
      <c r="A42" s="163" t="s">
        <v>223</v>
      </c>
      <c r="B42" s="164">
        <v>0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164">
        <v>0.13671499999999998</v>
      </c>
      <c r="I42" s="164">
        <v>0.13671499999999998</v>
      </c>
      <c r="J42" s="164">
        <f t="shared" ref="J42:K49" si="8">SUM(B42,D42,F42,H42)</f>
        <v>0.13671499999999998</v>
      </c>
      <c r="K42" s="164">
        <f t="shared" si="8"/>
        <v>0.13671499999999998</v>
      </c>
      <c r="L42" s="165">
        <f t="shared" si="1"/>
        <v>0</v>
      </c>
    </row>
    <row r="43" spans="1:14" ht="15" customHeight="1" x14ac:dyDescent="0.25">
      <c r="A43" s="163" t="s">
        <v>224</v>
      </c>
      <c r="B43" s="164">
        <v>0.1</v>
      </c>
      <c r="C43" s="164">
        <v>0.1</v>
      </c>
      <c r="D43" s="164">
        <v>0.35270499999999999</v>
      </c>
      <c r="E43" s="164">
        <v>0.35385500000000003</v>
      </c>
      <c r="F43" s="164">
        <v>0</v>
      </c>
      <c r="G43" s="164">
        <v>0</v>
      </c>
      <c r="H43" s="164">
        <v>5.0339999999999996E-2</v>
      </c>
      <c r="I43" s="164">
        <v>5.4100000000000002E-2</v>
      </c>
      <c r="J43" s="164">
        <f t="shared" si="8"/>
        <v>0.50304499999999996</v>
      </c>
      <c r="K43" s="164">
        <f t="shared" si="8"/>
        <v>0.50795500000000005</v>
      </c>
      <c r="L43" s="165">
        <f t="shared" si="1"/>
        <v>0.97605582005587599</v>
      </c>
    </row>
    <row r="44" spans="1:14" ht="15" customHeight="1" x14ac:dyDescent="0.25">
      <c r="A44" s="163" t="s">
        <v>225</v>
      </c>
      <c r="B44" s="164">
        <v>0</v>
      </c>
      <c r="C44" s="164">
        <v>0</v>
      </c>
      <c r="D44" s="164">
        <v>3.5999999999999997E-2</v>
      </c>
      <c r="E44" s="164">
        <v>3.5999999999999997E-2</v>
      </c>
      <c r="F44" s="164">
        <v>0</v>
      </c>
      <c r="G44" s="164">
        <v>0</v>
      </c>
      <c r="H44" s="164">
        <v>1.061E-2</v>
      </c>
      <c r="I44" s="164">
        <v>1.1810000000000001E-2</v>
      </c>
      <c r="J44" s="164">
        <f t="shared" si="8"/>
        <v>4.6609999999999999E-2</v>
      </c>
      <c r="K44" s="164">
        <f t="shared" si="8"/>
        <v>4.7809999999999998E-2</v>
      </c>
      <c r="L44" s="165">
        <f t="shared" si="1"/>
        <v>2.5745548165629688</v>
      </c>
    </row>
    <row r="45" spans="1:14" ht="15" customHeight="1" x14ac:dyDescent="0.25">
      <c r="A45" s="163" t="s">
        <v>226</v>
      </c>
      <c r="B45" s="164">
        <v>0.32200000000000001</v>
      </c>
      <c r="C45" s="164">
        <v>0.32200000000000001</v>
      </c>
      <c r="D45" s="164">
        <v>0</v>
      </c>
      <c r="E45" s="164">
        <v>0</v>
      </c>
      <c r="F45" s="164">
        <v>0</v>
      </c>
      <c r="G45" s="164">
        <v>0</v>
      </c>
      <c r="H45" s="164">
        <v>4.6450000000000005E-2</v>
      </c>
      <c r="I45" s="164">
        <v>4.6450000000000005E-2</v>
      </c>
      <c r="J45" s="164">
        <f t="shared" si="8"/>
        <v>0.36845</v>
      </c>
      <c r="K45" s="164">
        <f t="shared" si="8"/>
        <v>0.36845</v>
      </c>
      <c r="L45" s="165">
        <f t="shared" si="1"/>
        <v>0</v>
      </c>
    </row>
    <row r="46" spans="1:14" ht="15" customHeight="1" x14ac:dyDescent="0.25">
      <c r="A46" s="163" t="s">
        <v>227</v>
      </c>
      <c r="B46" s="164">
        <v>0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64">
        <v>3.7990000000000003E-2</v>
      </c>
      <c r="I46" s="164">
        <v>3.7999999999999999E-2</v>
      </c>
      <c r="J46" s="164">
        <f t="shared" si="8"/>
        <v>3.7990000000000003E-2</v>
      </c>
      <c r="K46" s="164">
        <f t="shared" si="8"/>
        <v>3.7999999999999999E-2</v>
      </c>
      <c r="L46" s="165">
        <f t="shared" si="1"/>
        <v>2.632271650433304E-2</v>
      </c>
    </row>
    <row r="47" spans="1:14" ht="15" customHeight="1" x14ac:dyDescent="0.25">
      <c r="A47" s="163" t="s">
        <v>228</v>
      </c>
      <c r="B47" s="164">
        <v>0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164">
        <v>3.1670000000000004E-2</v>
      </c>
      <c r="I47" s="164">
        <v>3.1670000000000004E-2</v>
      </c>
      <c r="J47" s="164">
        <f t="shared" si="8"/>
        <v>3.1670000000000004E-2</v>
      </c>
      <c r="K47" s="164">
        <f t="shared" si="8"/>
        <v>3.1670000000000004E-2</v>
      </c>
      <c r="L47" s="165">
        <f t="shared" si="1"/>
        <v>0</v>
      </c>
    </row>
    <row r="48" spans="1:14" ht="15" customHeight="1" x14ac:dyDescent="0.25">
      <c r="A48" s="163" t="s">
        <v>229</v>
      </c>
      <c r="B48" s="164">
        <v>0</v>
      </c>
      <c r="C48" s="164">
        <v>0</v>
      </c>
      <c r="D48" s="164">
        <v>0.16950000000000001</v>
      </c>
      <c r="E48" s="164">
        <v>0.13700000000000001</v>
      </c>
      <c r="F48" s="164">
        <v>0</v>
      </c>
      <c r="G48" s="164">
        <v>0</v>
      </c>
      <c r="H48" s="164">
        <v>2.0420000000000001E-2</v>
      </c>
      <c r="I48" s="164">
        <v>2.0420000000000001E-2</v>
      </c>
      <c r="J48" s="164">
        <f t="shared" si="8"/>
        <v>0.18992000000000001</v>
      </c>
      <c r="K48" s="164">
        <f t="shared" si="8"/>
        <v>0.15742</v>
      </c>
      <c r="L48" s="165">
        <f t="shared" si="1"/>
        <v>-17.112468407750629</v>
      </c>
    </row>
    <row r="49" spans="1:12" ht="16.5" customHeight="1" x14ac:dyDescent="0.25">
      <c r="A49" s="163" t="s">
        <v>230</v>
      </c>
      <c r="B49" s="164">
        <v>1.3049999999999999</v>
      </c>
      <c r="C49" s="164">
        <v>1.605</v>
      </c>
      <c r="D49" s="164">
        <v>2.0036</v>
      </c>
      <c r="E49" s="164">
        <v>2.0036</v>
      </c>
      <c r="F49" s="164">
        <v>0</v>
      </c>
      <c r="G49" s="164">
        <v>0</v>
      </c>
      <c r="H49" s="164">
        <v>0.03</v>
      </c>
      <c r="I49" s="164">
        <v>0.03</v>
      </c>
      <c r="J49" s="164">
        <f t="shared" si="8"/>
        <v>3.3386</v>
      </c>
      <c r="K49" s="164">
        <f t="shared" si="8"/>
        <v>3.6385999999999998</v>
      </c>
      <c r="L49" s="173">
        <f t="shared" si="1"/>
        <v>8.9858024321571861</v>
      </c>
    </row>
    <row r="50" spans="1:12" ht="15" customHeight="1" x14ac:dyDescent="0.25">
      <c r="A50" s="167" t="s">
        <v>231</v>
      </c>
      <c r="B50" s="168">
        <f>SUM(B42:B49)</f>
        <v>1.7269999999999999</v>
      </c>
      <c r="C50" s="168">
        <f t="shared" ref="C50:K50" si="9">SUM(C42:C49)</f>
        <v>2.0270000000000001</v>
      </c>
      <c r="D50" s="168">
        <f t="shared" si="9"/>
        <v>2.5618050000000001</v>
      </c>
      <c r="E50" s="168">
        <f t="shared" si="9"/>
        <v>2.5304549999999999</v>
      </c>
      <c r="F50" s="168">
        <f t="shared" si="9"/>
        <v>0</v>
      </c>
      <c r="G50" s="168">
        <f t="shared" si="9"/>
        <v>0</v>
      </c>
      <c r="H50" s="168">
        <f t="shared" si="9"/>
        <v>0.36419500000000005</v>
      </c>
      <c r="I50" s="168">
        <f t="shared" si="9"/>
        <v>0.36916499999999997</v>
      </c>
      <c r="J50" s="168">
        <f t="shared" si="9"/>
        <v>4.6530000000000005</v>
      </c>
      <c r="K50" s="168">
        <f t="shared" si="9"/>
        <v>4.9266199999999998</v>
      </c>
      <c r="L50" s="169">
        <f t="shared" si="1"/>
        <v>5.8805071996561198</v>
      </c>
    </row>
    <row r="51" spans="1:12" ht="15" customHeight="1" x14ac:dyDescent="0.25">
      <c r="A51" s="174" t="s">
        <v>232</v>
      </c>
      <c r="B51" s="175">
        <f>B5+B6+B7+B8+B9+B10+B11+B12+B13+B16+B17+B18+B19+B20+B21+B22+B25+B26+B27+B28+B29+B30+B31+B34+B35+B36+B37+B38+B39+B42+B43+B44+B45+B46+B47+B48</f>
        <v>30.352500000000003</v>
      </c>
      <c r="C51" s="175">
        <f t="shared" ref="C51:K51" si="10">C5+C6+C7+C8+C9+C10+C11+C12+C13+C16+C17+C18+C19+C20+C21+C22+C25+C26+C27+C28+C29+C30+C31+C34+C35+C36+C37+C38+C39+C42+C43+C44+C45+C46+C47+C48</f>
        <v>30.562500000000004</v>
      </c>
      <c r="D51" s="175">
        <f t="shared" si="10"/>
        <v>160.88165799999999</v>
      </c>
      <c r="E51" s="175">
        <f t="shared" si="10"/>
        <v>161.28030799999999</v>
      </c>
      <c r="F51" s="175">
        <f t="shared" si="10"/>
        <v>0</v>
      </c>
      <c r="G51" s="175">
        <f t="shared" si="10"/>
        <v>0</v>
      </c>
      <c r="H51" s="175">
        <f t="shared" si="10"/>
        <v>85.395375000000001</v>
      </c>
      <c r="I51" s="175">
        <f t="shared" si="10"/>
        <v>92.801485</v>
      </c>
      <c r="J51" s="175">
        <f t="shared" si="10"/>
        <v>276.62953299999992</v>
      </c>
      <c r="K51" s="175">
        <f t="shared" si="10"/>
        <v>284.64429299999989</v>
      </c>
      <c r="L51" s="176">
        <f t="shared" si="1"/>
        <v>2.8972900735077944</v>
      </c>
    </row>
    <row r="52" spans="1:12" ht="15" customHeight="1" x14ac:dyDescent="0.25">
      <c r="A52" s="174" t="s">
        <v>233</v>
      </c>
      <c r="B52" s="175">
        <f>B14+B23+B32+B40+B49</f>
        <v>15.346719999999999</v>
      </c>
      <c r="C52" s="175">
        <f t="shared" ref="C52:K52" si="11">C14+C23+C32+C40+C49</f>
        <v>15.64672</v>
      </c>
      <c r="D52" s="175">
        <f t="shared" si="11"/>
        <v>69.717910000000018</v>
      </c>
      <c r="E52" s="175">
        <f t="shared" si="11"/>
        <v>73.447910000000007</v>
      </c>
      <c r="F52" s="175">
        <f t="shared" si="11"/>
        <v>6.78</v>
      </c>
      <c r="G52" s="175">
        <f t="shared" si="11"/>
        <v>6.78</v>
      </c>
      <c r="H52" s="175">
        <f t="shared" si="11"/>
        <v>1.6323000000000001</v>
      </c>
      <c r="I52" s="175">
        <f t="shared" si="11"/>
        <v>1.6323000000000001</v>
      </c>
      <c r="J52" s="175">
        <f t="shared" si="11"/>
        <v>93.476929999999996</v>
      </c>
      <c r="K52" s="175">
        <f t="shared" si="11"/>
        <v>97.506929999999997</v>
      </c>
      <c r="L52" s="176">
        <f t="shared" si="1"/>
        <v>4.3112241704985408</v>
      </c>
    </row>
    <row r="53" spans="1:12" ht="15" customHeight="1" x14ac:dyDescent="0.25">
      <c r="A53" s="174" t="s">
        <v>234</v>
      </c>
      <c r="B53" s="175">
        <f>B51+B52</f>
        <v>45.699220000000004</v>
      </c>
      <c r="C53" s="175">
        <f t="shared" ref="C53:K53" si="12">C51+C52</f>
        <v>46.209220000000002</v>
      </c>
      <c r="D53" s="175">
        <f t="shared" si="12"/>
        <v>230.599568</v>
      </c>
      <c r="E53" s="175">
        <f t="shared" si="12"/>
        <v>234.728218</v>
      </c>
      <c r="F53" s="175">
        <f t="shared" si="12"/>
        <v>6.78</v>
      </c>
      <c r="G53" s="175">
        <f t="shared" si="12"/>
        <v>6.78</v>
      </c>
      <c r="H53" s="175">
        <f t="shared" si="12"/>
        <v>87.027675000000002</v>
      </c>
      <c r="I53" s="175">
        <f t="shared" si="12"/>
        <v>94.433785</v>
      </c>
      <c r="J53" s="175">
        <f t="shared" si="12"/>
        <v>370.10646299999991</v>
      </c>
      <c r="K53" s="175">
        <f t="shared" si="12"/>
        <v>382.1512229999999</v>
      </c>
      <c r="L53" s="176">
        <f t="shared" si="1"/>
        <v>3.2544041253340663</v>
      </c>
    </row>
    <row r="54" spans="1:12" ht="15" customHeight="1" x14ac:dyDescent="0.25">
      <c r="A54" s="258" t="s">
        <v>235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</row>
    <row r="55" spans="1:12" ht="15" customHeight="1" x14ac:dyDescent="0.25">
      <c r="A55" s="259" t="s">
        <v>236</v>
      </c>
      <c r="B55" s="259"/>
      <c r="C55" s="259"/>
      <c r="D55" s="259"/>
      <c r="E55" s="259"/>
      <c r="F55" s="259"/>
      <c r="G55" s="177"/>
      <c r="H55" s="177"/>
      <c r="I55" s="177"/>
      <c r="J55" s="177"/>
      <c r="K55" s="177"/>
      <c r="L55" s="177"/>
    </row>
    <row r="56" spans="1:12" ht="15" customHeight="1" x14ac:dyDescent="0.25">
      <c r="A56" s="260" t="s">
        <v>237</v>
      </c>
      <c r="B56" s="260"/>
      <c r="C56" s="260"/>
      <c r="D56" s="260"/>
      <c r="E56" s="260"/>
      <c r="F56" s="260"/>
      <c r="G56" s="260"/>
      <c r="H56" s="178"/>
      <c r="I56" s="178"/>
      <c r="J56" s="178"/>
      <c r="K56" s="178"/>
      <c r="L56" s="178"/>
    </row>
    <row r="57" spans="1:12" ht="15" customHeight="1" x14ac:dyDescent="0.25">
      <c r="A57" s="260" t="s">
        <v>238</v>
      </c>
      <c r="B57" s="260"/>
      <c r="C57" s="260"/>
      <c r="D57" s="260"/>
      <c r="E57" s="260"/>
      <c r="F57" s="260"/>
      <c r="G57" s="260"/>
      <c r="H57" s="260"/>
      <c r="I57" s="179"/>
      <c r="J57" s="179"/>
      <c r="K57" s="179"/>
      <c r="L57" s="179"/>
    </row>
    <row r="58" spans="1:12" ht="15" customHeight="1" x14ac:dyDescent="0.25">
      <c r="A58" s="180" t="s">
        <v>171</v>
      </c>
      <c r="B58" s="181"/>
      <c r="C58" s="181"/>
      <c r="D58" s="179"/>
      <c r="E58" s="179"/>
      <c r="F58" s="179"/>
      <c r="G58" s="179"/>
      <c r="H58" s="179"/>
      <c r="I58" s="179"/>
      <c r="J58" s="179"/>
      <c r="K58" s="179"/>
      <c r="L58" s="179"/>
    </row>
  </sheetData>
  <mergeCells count="12">
    <mergeCell ref="A54:L54"/>
    <mergeCell ref="A55:F55"/>
    <mergeCell ref="A56:G56"/>
    <mergeCell ref="A57:H57"/>
    <mergeCell ref="A1:L1"/>
    <mergeCell ref="A3:A4"/>
    <mergeCell ref="B3:C3"/>
    <mergeCell ref="D3:E3"/>
    <mergeCell ref="F3:G3"/>
    <mergeCell ref="H3:I3"/>
    <mergeCell ref="J3:K3"/>
    <mergeCell ref="L3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S45"/>
  <sheetViews>
    <sheetView showGridLines="0" zoomScale="85" zoomScaleNormal="85" workbookViewId="0">
      <pane ySplit="4" topLeftCell="A5" activePane="bottomLeft" state="frozen"/>
      <selection activeCell="L1" sqref="L1"/>
      <selection pane="bottomLeft" activeCell="N58" sqref="N58"/>
    </sheetView>
  </sheetViews>
  <sheetFormatPr defaultRowHeight="15" customHeight="1" x14ac:dyDescent="0.25"/>
  <cols>
    <col min="1" max="1" width="5.42578125" customWidth="1"/>
    <col min="2" max="2" width="19.140625" customWidth="1"/>
    <col min="3" max="14" width="8.7109375" customWidth="1"/>
    <col min="15" max="15" width="11.85546875" customWidth="1"/>
    <col min="18" max="18" width="24.28515625" bestFit="1" customWidth="1"/>
  </cols>
  <sheetData>
    <row r="1" spans="1:19" ht="41.25" customHeight="1" x14ac:dyDescent="0.25">
      <c r="A1" s="271" t="s">
        <v>239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9" s="183" customFormat="1" ht="28.5" customHeight="1" x14ac:dyDescent="0.25">
      <c r="A2" s="272" t="s">
        <v>240</v>
      </c>
      <c r="B2" s="273" t="s">
        <v>241</v>
      </c>
      <c r="C2" s="242" t="s">
        <v>242</v>
      </c>
      <c r="D2" s="242"/>
      <c r="E2" s="242" t="s">
        <v>243</v>
      </c>
      <c r="F2" s="242"/>
      <c r="G2" s="241" t="s">
        <v>244</v>
      </c>
      <c r="H2" s="241"/>
      <c r="I2" s="242" t="s">
        <v>245</v>
      </c>
      <c r="J2" s="242"/>
      <c r="K2" s="242" t="s">
        <v>246</v>
      </c>
      <c r="L2" s="242"/>
      <c r="M2" s="242" t="s">
        <v>247</v>
      </c>
      <c r="N2" s="242"/>
      <c r="O2" s="274" t="s">
        <v>248</v>
      </c>
    </row>
    <row r="3" spans="1:19" ht="20.25" customHeight="1" x14ac:dyDescent="0.25">
      <c r="A3" s="272"/>
      <c r="B3" s="273"/>
      <c r="C3" s="270" t="s">
        <v>249</v>
      </c>
      <c r="D3" s="270"/>
      <c r="E3" s="270" t="s">
        <v>249</v>
      </c>
      <c r="F3" s="270"/>
      <c r="G3" s="270" t="s">
        <v>249</v>
      </c>
      <c r="H3" s="270"/>
      <c r="I3" s="270" t="s">
        <v>249</v>
      </c>
      <c r="J3" s="270"/>
      <c r="K3" s="270" t="s">
        <v>249</v>
      </c>
      <c r="L3" s="270"/>
      <c r="M3" s="270" t="s">
        <v>249</v>
      </c>
      <c r="N3" s="270"/>
      <c r="O3" s="275"/>
    </row>
    <row r="4" spans="1:19" ht="17.25" customHeight="1" x14ac:dyDescent="0.25">
      <c r="A4" s="272"/>
      <c r="B4" s="273"/>
      <c r="C4" s="92">
        <v>2020</v>
      </c>
      <c r="D4" s="92">
        <v>2021</v>
      </c>
      <c r="E4" s="92">
        <v>2020</v>
      </c>
      <c r="F4" s="92">
        <v>2021</v>
      </c>
      <c r="G4" s="92">
        <v>2020</v>
      </c>
      <c r="H4" s="92">
        <v>2021</v>
      </c>
      <c r="I4" s="92">
        <v>2020</v>
      </c>
      <c r="J4" s="92">
        <v>2021</v>
      </c>
      <c r="K4" s="92">
        <v>2020</v>
      </c>
      <c r="L4" s="92">
        <v>2021</v>
      </c>
      <c r="M4" s="92">
        <v>2020</v>
      </c>
      <c r="N4" s="92">
        <v>2021</v>
      </c>
      <c r="O4" s="276"/>
    </row>
    <row r="5" spans="1:19" ht="15" customHeight="1" x14ac:dyDescent="0.25">
      <c r="A5" s="21">
        <v>1</v>
      </c>
      <c r="B5" s="184" t="s">
        <v>51</v>
      </c>
      <c r="C5" s="185">
        <v>162.11000000000001</v>
      </c>
      <c r="D5" s="185">
        <v>162.11000000000001</v>
      </c>
      <c r="E5" s="185">
        <v>4092.45</v>
      </c>
      <c r="F5" s="185">
        <v>4096.6499999999996</v>
      </c>
      <c r="G5" s="185">
        <v>477.18</v>
      </c>
      <c r="H5" s="185">
        <v>483.67</v>
      </c>
      <c r="I5" s="185">
        <v>23.16</v>
      </c>
      <c r="J5" s="185">
        <v>23.16</v>
      </c>
      <c r="K5" s="185">
        <v>3610.02</v>
      </c>
      <c r="L5" s="185">
        <v>4203</v>
      </c>
      <c r="M5" s="186">
        <f>SUM(C5,E5,G5,I5,K5)</f>
        <v>8364.92</v>
      </c>
      <c r="N5" s="186">
        <f>SUM(D5,F5,H5,J5,L5)</f>
        <v>8968.59</v>
      </c>
      <c r="O5" s="187">
        <f>(N5-M5)/M5</f>
        <v>7.2166858738637082E-2</v>
      </c>
      <c r="S5" s="188"/>
    </row>
    <row r="6" spans="1:19" ht="15" customHeight="1" x14ac:dyDescent="0.25">
      <c r="A6" s="21">
        <v>2</v>
      </c>
      <c r="B6" s="184" t="s">
        <v>250</v>
      </c>
      <c r="C6" s="185">
        <v>131.10499999999999</v>
      </c>
      <c r="D6" s="185">
        <v>131.10499999999999</v>
      </c>
      <c r="E6" s="189" t="s">
        <v>251</v>
      </c>
      <c r="F6" s="189"/>
      <c r="G6" s="189" t="s">
        <v>251</v>
      </c>
      <c r="H6" s="189">
        <v>0</v>
      </c>
      <c r="I6" s="189" t="s">
        <v>251</v>
      </c>
      <c r="J6" s="189"/>
      <c r="K6" s="185">
        <v>5.6099999999999994</v>
      </c>
      <c r="L6" s="185">
        <v>5.6099999999999994</v>
      </c>
      <c r="M6" s="186">
        <f t="shared" ref="M6:N41" si="0">SUM(C6,E6,G6,I6,K6)</f>
        <v>136.71499999999997</v>
      </c>
      <c r="N6" s="186">
        <f t="shared" si="0"/>
        <v>136.71499999999997</v>
      </c>
      <c r="O6" s="190">
        <f t="shared" ref="O6:O42" si="1">(N6-M6)/M6</f>
        <v>0</v>
      </c>
    </row>
    <row r="7" spans="1:19" ht="15" customHeight="1" x14ac:dyDescent="0.25">
      <c r="A7" s="21">
        <v>3</v>
      </c>
      <c r="B7" s="184" t="s">
        <v>252</v>
      </c>
      <c r="C7" s="185">
        <v>34.11</v>
      </c>
      <c r="D7" s="185">
        <v>34.11</v>
      </c>
      <c r="E7" s="189" t="s">
        <v>251</v>
      </c>
      <c r="F7" s="189"/>
      <c r="G7" s="189" t="s">
        <v>251</v>
      </c>
      <c r="H7" s="189">
        <v>2</v>
      </c>
      <c r="I7" s="189" t="s">
        <v>251</v>
      </c>
      <c r="J7" s="189"/>
      <c r="K7" s="185">
        <v>41.23</v>
      </c>
      <c r="L7" s="185">
        <v>42.99</v>
      </c>
      <c r="M7" s="186">
        <f t="shared" si="0"/>
        <v>75.34</v>
      </c>
      <c r="N7" s="186">
        <f t="shared" si="0"/>
        <v>79.099999999999994</v>
      </c>
      <c r="O7" s="190">
        <f t="shared" si="1"/>
        <v>4.9907087868330112E-2</v>
      </c>
    </row>
    <row r="8" spans="1:19" ht="15" customHeight="1" x14ac:dyDescent="0.25">
      <c r="A8" s="21">
        <v>4</v>
      </c>
      <c r="B8" s="184" t="s">
        <v>253</v>
      </c>
      <c r="C8" s="185">
        <v>70.7</v>
      </c>
      <c r="D8" s="185">
        <v>70.7</v>
      </c>
      <c r="E8" s="189" t="s">
        <v>251</v>
      </c>
      <c r="F8" s="189"/>
      <c r="G8" s="185">
        <v>121.2</v>
      </c>
      <c r="H8" s="185">
        <v>124.7</v>
      </c>
      <c r="I8" s="189" t="s">
        <v>251</v>
      </c>
      <c r="J8" s="189"/>
      <c r="K8" s="185">
        <v>151.57</v>
      </c>
      <c r="L8" s="185">
        <v>159.51</v>
      </c>
      <c r="M8" s="186">
        <f t="shared" si="0"/>
        <v>343.47</v>
      </c>
      <c r="N8" s="186">
        <f t="shared" si="0"/>
        <v>354.90999999999997</v>
      </c>
      <c r="O8" s="190">
        <f t="shared" si="1"/>
        <v>3.3307130171484962E-2</v>
      </c>
    </row>
    <row r="9" spans="1:19" ht="15" customHeight="1" x14ac:dyDescent="0.25">
      <c r="A9" s="21">
        <v>5</v>
      </c>
      <c r="B9" s="184" t="s">
        <v>254</v>
      </c>
      <c r="C9" s="185">
        <v>76</v>
      </c>
      <c r="D9" s="185">
        <v>76</v>
      </c>
      <c r="E9" s="189" t="s">
        <v>251</v>
      </c>
      <c r="F9" s="189"/>
      <c r="G9" s="185">
        <v>244.5</v>
      </c>
      <c r="H9" s="185">
        <v>244.9</v>
      </c>
      <c r="I9" s="189" t="s">
        <v>251</v>
      </c>
      <c r="J9" s="189"/>
      <c r="K9" s="185">
        <v>231.35000000000002</v>
      </c>
      <c r="L9" s="185">
        <v>252.48</v>
      </c>
      <c r="M9" s="186">
        <f t="shared" si="0"/>
        <v>551.85</v>
      </c>
      <c r="N9" s="186">
        <f t="shared" si="0"/>
        <v>573.38</v>
      </c>
      <c r="O9" s="190">
        <f t="shared" si="1"/>
        <v>3.9014224879949211E-2</v>
      </c>
    </row>
    <row r="10" spans="1:19" ht="15" customHeight="1" x14ac:dyDescent="0.25">
      <c r="A10" s="21">
        <v>6</v>
      </c>
      <c r="B10" s="184" t="s">
        <v>255</v>
      </c>
      <c r="C10" s="185">
        <v>0.05</v>
      </c>
      <c r="D10" s="185">
        <v>0.05</v>
      </c>
      <c r="E10" s="189" t="s">
        <v>251</v>
      </c>
      <c r="F10" s="189"/>
      <c r="G10" s="189" t="s">
        <v>251</v>
      </c>
      <c r="H10" s="189">
        <v>0</v>
      </c>
      <c r="I10" s="189">
        <v>0.34</v>
      </c>
      <c r="J10" s="189">
        <v>0.34</v>
      </c>
      <c r="K10" s="185">
        <v>4.78</v>
      </c>
      <c r="L10" s="185">
        <v>7.44</v>
      </c>
      <c r="M10" s="186">
        <f t="shared" si="0"/>
        <v>5.17</v>
      </c>
      <c r="N10" s="186">
        <f t="shared" si="0"/>
        <v>7.83</v>
      </c>
      <c r="O10" s="190">
        <f t="shared" si="1"/>
        <v>0.51450676982591881</v>
      </c>
    </row>
    <row r="11" spans="1:19" ht="15" customHeight="1" x14ac:dyDescent="0.25">
      <c r="A11" s="21">
        <v>7</v>
      </c>
      <c r="B11" s="184" t="s">
        <v>256</v>
      </c>
      <c r="C11" s="185">
        <v>68.95</v>
      </c>
      <c r="D11" s="185">
        <v>82.69</v>
      </c>
      <c r="E11" s="185">
        <v>7541.52</v>
      </c>
      <c r="F11" s="185">
        <v>8561.82</v>
      </c>
      <c r="G11" s="185">
        <v>77.3</v>
      </c>
      <c r="H11" s="185">
        <v>77.3</v>
      </c>
      <c r="I11" s="189" t="s">
        <v>251</v>
      </c>
      <c r="J11" s="189"/>
      <c r="K11" s="185">
        <v>2948.37</v>
      </c>
      <c r="L11" s="185">
        <v>4430.82</v>
      </c>
      <c r="M11" s="186">
        <f t="shared" si="0"/>
        <v>10636.14</v>
      </c>
      <c r="N11" s="186">
        <f t="shared" si="0"/>
        <v>13152.63</v>
      </c>
      <c r="O11" s="190">
        <f t="shared" si="1"/>
        <v>0.23659805154877614</v>
      </c>
    </row>
    <row r="12" spans="1:19" ht="15" customHeight="1" x14ac:dyDescent="0.25">
      <c r="A12" s="21">
        <v>8</v>
      </c>
      <c r="B12" s="184" t="s">
        <v>257</v>
      </c>
      <c r="C12" s="185">
        <v>73.5</v>
      </c>
      <c r="D12" s="185">
        <v>73.5</v>
      </c>
      <c r="E12" s="189" t="s">
        <v>251</v>
      </c>
      <c r="F12" s="189"/>
      <c r="G12" s="185">
        <v>205.66000000000003</v>
      </c>
      <c r="H12" s="185">
        <v>210.66000000000003</v>
      </c>
      <c r="I12" s="189" t="s">
        <v>251</v>
      </c>
      <c r="J12" s="189">
        <v>1.2</v>
      </c>
      <c r="K12" s="185">
        <v>252.14000000000001</v>
      </c>
      <c r="L12" s="185">
        <v>407.83</v>
      </c>
      <c r="M12" s="186">
        <f t="shared" si="0"/>
        <v>531.30000000000007</v>
      </c>
      <c r="N12" s="186">
        <f t="shared" si="0"/>
        <v>693.19</v>
      </c>
      <c r="O12" s="190">
        <f t="shared" si="1"/>
        <v>0.30470543948804812</v>
      </c>
    </row>
    <row r="13" spans="1:19" ht="15" customHeight="1" x14ac:dyDescent="0.25">
      <c r="A13" s="21">
        <v>9</v>
      </c>
      <c r="B13" s="184" t="s">
        <v>258</v>
      </c>
      <c r="C13" s="185">
        <v>911.51</v>
      </c>
      <c r="D13" s="185">
        <v>936.11</v>
      </c>
      <c r="E13" s="189" t="s">
        <v>251</v>
      </c>
      <c r="F13" s="189"/>
      <c r="G13" s="185">
        <v>7.2</v>
      </c>
      <c r="H13" s="185">
        <v>9.1999999999999993</v>
      </c>
      <c r="I13" s="189" t="s">
        <v>251</v>
      </c>
      <c r="J13" s="189"/>
      <c r="K13" s="185">
        <v>32.93</v>
      </c>
      <c r="L13" s="185">
        <v>42.730000000000004</v>
      </c>
      <c r="M13" s="186">
        <f t="shared" si="0"/>
        <v>951.64</v>
      </c>
      <c r="N13" s="186">
        <f t="shared" si="0"/>
        <v>988.04000000000008</v>
      </c>
      <c r="O13" s="190">
        <f t="shared" si="1"/>
        <v>3.8249758311966808E-2</v>
      </c>
    </row>
    <row r="14" spans="1:19" ht="15" customHeight="1" x14ac:dyDescent="0.25">
      <c r="A14" s="21">
        <v>10</v>
      </c>
      <c r="B14" s="184" t="s">
        <v>259</v>
      </c>
      <c r="C14" s="185">
        <v>180.48</v>
      </c>
      <c r="D14" s="185">
        <v>185.98</v>
      </c>
      <c r="E14" s="189" t="s">
        <v>251</v>
      </c>
      <c r="F14" s="189"/>
      <c r="G14" s="189" t="s">
        <v>251</v>
      </c>
      <c r="H14" s="189">
        <v>0</v>
      </c>
      <c r="I14" s="189" t="s">
        <v>251</v>
      </c>
      <c r="J14" s="189"/>
      <c r="K14" s="185">
        <v>19.3</v>
      </c>
      <c r="L14" s="185">
        <v>20.73</v>
      </c>
      <c r="M14" s="186">
        <f t="shared" si="0"/>
        <v>199.78</v>
      </c>
      <c r="N14" s="186">
        <f t="shared" si="0"/>
        <v>206.70999999999998</v>
      </c>
      <c r="O14" s="190">
        <f t="shared" si="1"/>
        <v>3.4688156972669831E-2</v>
      </c>
    </row>
    <row r="15" spans="1:19" ht="15" customHeight="1" x14ac:dyDescent="0.25">
      <c r="A15" s="21">
        <v>11</v>
      </c>
      <c r="B15" s="184" t="s">
        <v>8</v>
      </c>
      <c r="C15" s="185">
        <v>4.05</v>
      </c>
      <c r="D15" s="185">
        <v>4.05</v>
      </c>
      <c r="E15" s="189" t="s">
        <v>251</v>
      </c>
      <c r="F15" s="189"/>
      <c r="G15" s="185">
        <v>4.3</v>
      </c>
      <c r="H15" s="185">
        <v>4.3</v>
      </c>
      <c r="I15" s="189" t="s">
        <v>251</v>
      </c>
      <c r="J15" s="189"/>
      <c r="K15" s="185">
        <v>38.400000000000006</v>
      </c>
      <c r="L15" s="185">
        <v>52.06</v>
      </c>
      <c r="M15" s="186">
        <f t="shared" si="0"/>
        <v>46.750000000000007</v>
      </c>
      <c r="N15" s="186">
        <f t="shared" si="0"/>
        <v>60.410000000000004</v>
      </c>
      <c r="O15" s="190">
        <f t="shared" si="1"/>
        <v>0.29219251336898383</v>
      </c>
    </row>
    <row r="16" spans="1:19" ht="15" customHeight="1" x14ac:dyDescent="0.25">
      <c r="A16" s="21">
        <v>12</v>
      </c>
      <c r="B16" s="184" t="s">
        <v>260</v>
      </c>
      <c r="C16" s="185">
        <v>1280.73</v>
      </c>
      <c r="D16" s="185">
        <v>1280.73</v>
      </c>
      <c r="E16" s="185">
        <v>4790.6000000000004</v>
      </c>
      <c r="F16" s="185">
        <v>4938.6000000000004</v>
      </c>
      <c r="G16" s="185">
        <v>1881.8</v>
      </c>
      <c r="H16" s="185">
        <v>1887.3</v>
      </c>
      <c r="I16" s="185">
        <v>1</v>
      </c>
      <c r="J16" s="185">
        <v>1</v>
      </c>
      <c r="K16" s="185">
        <v>7277.93</v>
      </c>
      <c r="L16" s="185">
        <v>7355.17</v>
      </c>
      <c r="M16" s="186">
        <f t="shared" si="0"/>
        <v>15232.060000000001</v>
      </c>
      <c r="N16" s="186">
        <f t="shared" si="0"/>
        <v>15462.8</v>
      </c>
      <c r="O16" s="190">
        <f t="shared" si="1"/>
        <v>1.5148312178392019E-2</v>
      </c>
    </row>
    <row r="17" spans="1:15" ht="15" customHeight="1" x14ac:dyDescent="0.25">
      <c r="A17" s="21">
        <v>13</v>
      </c>
      <c r="B17" s="184" t="s">
        <v>261</v>
      </c>
      <c r="C17" s="185">
        <v>222.02</v>
      </c>
      <c r="D17" s="185">
        <v>230.02</v>
      </c>
      <c r="E17" s="185">
        <v>62.5</v>
      </c>
      <c r="F17" s="185">
        <v>62.5</v>
      </c>
      <c r="G17" s="185">
        <v>0.72</v>
      </c>
      <c r="H17" s="185">
        <v>2.27</v>
      </c>
      <c r="I17" s="189" t="s">
        <v>251</v>
      </c>
      <c r="J17" s="189"/>
      <c r="K17" s="185">
        <v>142.22999999999999</v>
      </c>
      <c r="L17" s="185">
        <v>257</v>
      </c>
      <c r="M17" s="186">
        <f t="shared" si="0"/>
        <v>427.47</v>
      </c>
      <c r="N17" s="186">
        <f t="shared" si="0"/>
        <v>551.79</v>
      </c>
      <c r="O17" s="190">
        <f t="shared" si="1"/>
        <v>0.29082742648606902</v>
      </c>
    </row>
    <row r="18" spans="1:15" ht="15" customHeight="1" x14ac:dyDescent="0.25">
      <c r="A18" s="21">
        <v>14</v>
      </c>
      <c r="B18" s="184" t="s">
        <v>262</v>
      </c>
      <c r="C18" s="185">
        <v>95.91</v>
      </c>
      <c r="D18" s="185">
        <v>99.71</v>
      </c>
      <c r="E18" s="185">
        <v>2519.89</v>
      </c>
      <c r="F18" s="185">
        <v>2519.89</v>
      </c>
      <c r="G18" s="185">
        <v>105.35</v>
      </c>
      <c r="H18" s="185">
        <v>107.35</v>
      </c>
      <c r="I18" s="185">
        <v>15.4</v>
      </c>
      <c r="J18" s="185">
        <v>15.4</v>
      </c>
      <c r="K18" s="185">
        <v>2258.46</v>
      </c>
      <c r="L18" s="185">
        <v>2463.2199999999998</v>
      </c>
      <c r="M18" s="186">
        <f t="shared" si="0"/>
        <v>4995.01</v>
      </c>
      <c r="N18" s="186">
        <f t="shared" si="0"/>
        <v>5205.57</v>
      </c>
      <c r="O18" s="190">
        <f t="shared" si="1"/>
        <v>4.2154069761621997E-2</v>
      </c>
    </row>
    <row r="19" spans="1:15" ht="15" customHeight="1" x14ac:dyDescent="0.25">
      <c r="A19" s="21">
        <v>15</v>
      </c>
      <c r="B19" s="184" t="s">
        <v>45</v>
      </c>
      <c r="C19" s="185">
        <v>379.57499999999999</v>
      </c>
      <c r="D19" s="185">
        <v>379.58</v>
      </c>
      <c r="E19" s="185">
        <v>5000.33</v>
      </c>
      <c r="F19" s="185">
        <v>5000.33</v>
      </c>
      <c r="G19" s="185">
        <v>2516.1</v>
      </c>
      <c r="H19" s="185">
        <v>2584.4</v>
      </c>
      <c r="I19" s="185">
        <v>12.59</v>
      </c>
      <c r="J19" s="185">
        <v>12.59</v>
      </c>
      <c r="K19" s="185">
        <v>1801.8</v>
      </c>
      <c r="L19" s="185">
        <v>2289.9700000000003</v>
      </c>
      <c r="M19" s="186">
        <f t="shared" si="0"/>
        <v>9710.3949999999986</v>
      </c>
      <c r="N19" s="186">
        <f t="shared" si="0"/>
        <v>10266.869999999999</v>
      </c>
      <c r="O19" s="190">
        <f t="shared" si="1"/>
        <v>5.7307143530206592E-2</v>
      </c>
    </row>
    <row r="20" spans="1:15" ht="15" customHeight="1" x14ac:dyDescent="0.25">
      <c r="A20" s="21">
        <v>16</v>
      </c>
      <c r="B20" s="184" t="s">
        <v>263</v>
      </c>
      <c r="C20" s="185">
        <v>5.45</v>
      </c>
      <c r="D20" s="185">
        <v>5.45</v>
      </c>
      <c r="E20" s="189" t="s">
        <v>251</v>
      </c>
      <c r="F20" s="189"/>
      <c r="G20" s="189" t="s">
        <v>251</v>
      </c>
      <c r="H20" s="189">
        <v>0</v>
      </c>
      <c r="I20" s="189" t="s">
        <v>251</v>
      </c>
      <c r="J20" s="189"/>
      <c r="K20" s="185">
        <v>5.16</v>
      </c>
      <c r="L20" s="185">
        <v>6.36</v>
      </c>
      <c r="M20" s="186">
        <f t="shared" si="0"/>
        <v>10.61</v>
      </c>
      <c r="N20" s="186">
        <f t="shared" si="0"/>
        <v>11.81</v>
      </c>
      <c r="O20" s="190">
        <f t="shared" si="1"/>
        <v>0.11310084825636203</v>
      </c>
    </row>
    <row r="21" spans="1:15" ht="15" customHeight="1" x14ac:dyDescent="0.25">
      <c r="A21" s="21">
        <v>17</v>
      </c>
      <c r="B21" s="184" t="s">
        <v>264</v>
      </c>
      <c r="C21" s="185">
        <v>32.53</v>
      </c>
      <c r="D21" s="185">
        <v>32.53</v>
      </c>
      <c r="E21" s="189" t="s">
        <v>251</v>
      </c>
      <c r="F21" s="189"/>
      <c r="G21" s="185">
        <v>13.8</v>
      </c>
      <c r="H21" s="185">
        <v>13.8</v>
      </c>
      <c r="I21" s="189" t="s">
        <v>251</v>
      </c>
      <c r="J21" s="189"/>
      <c r="K21" s="185">
        <v>0.12</v>
      </c>
      <c r="L21" s="185">
        <v>0.12</v>
      </c>
      <c r="M21" s="186">
        <f t="shared" si="0"/>
        <v>46.449999999999996</v>
      </c>
      <c r="N21" s="186">
        <f t="shared" si="0"/>
        <v>46.449999999999996</v>
      </c>
      <c r="O21" s="190">
        <f t="shared" si="1"/>
        <v>0</v>
      </c>
    </row>
    <row r="22" spans="1:15" ht="15" customHeight="1" x14ac:dyDescent="0.25">
      <c r="A22" s="21">
        <v>18</v>
      </c>
      <c r="B22" s="184" t="s">
        <v>265</v>
      </c>
      <c r="C22" s="185">
        <v>36.47</v>
      </c>
      <c r="D22" s="185">
        <v>36.47</v>
      </c>
      <c r="E22" s="189" t="s">
        <v>251</v>
      </c>
      <c r="F22" s="189"/>
      <c r="G22" s="189" t="s">
        <v>251</v>
      </c>
      <c r="H22" s="189">
        <v>0</v>
      </c>
      <c r="I22" s="189" t="s">
        <v>251</v>
      </c>
      <c r="J22" s="189"/>
      <c r="K22" s="185">
        <v>1.52</v>
      </c>
      <c r="L22" s="185">
        <v>1.53</v>
      </c>
      <c r="M22" s="186">
        <f t="shared" si="0"/>
        <v>37.99</v>
      </c>
      <c r="N22" s="186">
        <f t="shared" si="0"/>
        <v>38</v>
      </c>
      <c r="O22" s="190">
        <f t="shared" si="1"/>
        <v>2.632271650433801E-4</v>
      </c>
    </row>
    <row r="23" spans="1:15" ht="15" customHeight="1" x14ac:dyDescent="0.25">
      <c r="A23" s="21">
        <v>19</v>
      </c>
      <c r="B23" s="184" t="s">
        <v>266</v>
      </c>
      <c r="C23" s="185">
        <v>30.67</v>
      </c>
      <c r="D23" s="185">
        <v>30.67</v>
      </c>
      <c r="E23" s="189" t="s">
        <v>251</v>
      </c>
      <c r="F23" s="189"/>
      <c r="G23" s="189" t="s">
        <v>251</v>
      </c>
      <c r="H23" s="189">
        <v>0</v>
      </c>
      <c r="I23" s="189" t="s">
        <v>251</v>
      </c>
      <c r="J23" s="189"/>
      <c r="K23" s="185">
        <v>1</v>
      </c>
      <c r="L23" s="185">
        <v>1</v>
      </c>
      <c r="M23" s="186">
        <f t="shared" si="0"/>
        <v>31.67</v>
      </c>
      <c r="N23" s="186">
        <f t="shared" si="0"/>
        <v>31.67</v>
      </c>
      <c r="O23" s="190">
        <f t="shared" si="1"/>
        <v>0</v>
      </c>
    </row>
    <row r="24" spans="1:15" ht="15" customHeight="1" x14ac:dyDescent="0.25">
      <c r="A24" s="21">
        <v>20</v>
      </c>
      <c r="B24" s="184" t="s">
        <v>48</v>
      </c>
      <c r="C24" s="185">
        <v>64.625</v>
      </c>
      <c r="D24" s="185">
        <v>88.63</v>
      </c>
      <c r="E24" s="189" t="s">
        <v>251</v>
      </c>
      <c r="F24" s="189"/>
      <c r="G24" s="185">
        <v>59.22</v>
      </c>
      <c r="H24" s="185">
        <v>59.22</v>
      </c>
      <c r="I24" s="189" t="s">
        <v>251</v>
      </c>
      <c r="J24" s="189"/>
      <c r="K24" s="185">
        <v>397.84</v>
      </c>
      <c r="L24" s="185">
        <v>401.72</v>
      </c>
      <c r="M24" s="186">
        <f t="shared" si="0"/>
        <v>521.68499999999995</v>
      </c>
      <c r="N24" s="186">
        <f t="shared" si="0"/>
        <v>549.57000000000005</v>
      </c>
      <c r="O24" s="190">
        <f t="shared" si="1"/>
        <v>5.3451795623796178E-2</v>
      </c>
    </row>
    <row r="25" spans="1:15" ht="15" customHeight="1" x14ac:dyDescent="0.25">
      <c r="A25" s="21">
        <v>21</v>
      </c>
      <c r="B25" s="184" t="s">
        <v>267</v>
      </c>
      <c r="C25" s="185">
        <v>173.55</v>
      </c>
      <c r="D25" s="185">
        <v>173.55</v>
      </c>
      <c r="E25" s="189" t="s">
        <v>251</v>
      </c>
      <c r="F25" s="189"/>
      <c r="G25" s="185">
        <v>317.10000000000002</v>
      </c>
      <c r="H25" s="185">
        <v>473.45</v>
      </c>
      <c r="I25" s="185">
        <v>10.75</v>
      </c>
      <c r="J25" s="185">
        <v>10.75</v>
      </c>
      <c r="K25" s="185">
        <v>947.1</v>
      </c>
      <c r="L25" s="185">
        <v>959.5</v>
      </c>
      <c r="M25" s="186">
        <f t="shared" si="0"/>
        <v>1448.5</v>
      </c>
      <c r="N25" s="186">
        <f t="shared" si="0"/>
        <v>1617.25</v>
      </c>
      <c r="O25" s="190">
        <f t="shared" si="1"/>
        <v>0.1164998274076631</v>
      </c>
    </row>
    <row r="26" spans="1:15" ht="15" customHeight="1" x14ac:dyDescent="0.25">
      <c r="A26" s="21">
        <v>22</v>
      </c>
      <c r="B26" s="184" t="s">
        <v>268</v>
      </c>
      <c r="C26" s="185">
        <v>23.85</v>
      </c>
      <c r="D26" s="185">
        <v>23.85</v>
      </c>
      <c r="E26" s="185">
        <v>4299.72</v>
      </c>
      <c r="F26" s="185">
        <v>4326.82</v>
      </c>
      <c r="G26" s="185">
        <v>121.3</v>
      </c>
      <c r="H26" s="185">
        <v>121.25</v>
      </c>
      <c r="I26" s="189" t="s">
        <v>251</v>
      </c>
      <c r="J26" s="189"/>
      <c r="K26" s="185">
        <v>5137.91</v>
      </c>
      <c r="L26" s="185">
        <v>5732.58</v>
      </c>
      <c r="M26" s="186">
        <f t="shared" si="0"/>
        <v>9582.7800000000007</v>
      </c>
      <c r="N26" s="186">
        <f t="shared" si="0"/>
        <v>10204.5</v>
      </c>
      <c r="O26" s="190">
        <f t="shared" si="1"/>
        <v>6.4878876484694342E-2</v>
      </c>
    </row>
    <row r="27" spans="1:15" ht="15" customHeight="1" x14ac:dyDescent="0.25">
      <c r="A27" s="21">
        <v>23</v>
      </c>
      <c r="B27" s="184" t="s">
        <v>269</v>
      </c>
      <c r="C27" s="185">
        <v>52.11</v>
      </c>
      <c r="D27" s="185">
        <v>52.11</v>
      </c>
      <c r="E27" s="189" t="s">
        <v>251</v>
      </c>
      <c r="F27" s="189"/>
      <c r="G27" s="189" t="s">
        <v>251</v>
      </c>
      <c r="H27" s="189">
        <v>0</v>
      </c>
      <c r="I27" s="189" t="s">
        <v>251</v>
      </c>
      <c r="J27" s="189"/>
      <c r="K27" s="185">
        <v>7.0000000000000007E-2</v>
      </c>
      <c r="L27" s="185">
        <v>7.0000000000000007E-2</v>
      </c>
      <c r="M27" s="186">
        <f t="shared" si="0"/>
        <v>52.18</v>
      </c>
      <c r="N27" s="186">
        <f t="shared" si="0"/>
        <v>52.18</v>
      </c>
      <c r="O27" s="190">
        <f t="shared" si="1"/>
        <v>0</v>
      </c>
    </row>
    <row r="28" spans="1:15" ht="15" customHeight="1" x14ac:dyDescent="0.25">
      <c r="A28" s="21">
        <v>24</v>
      </c>
      <c r="B28" s="184" t="s">
        <v>270</v>
      </c>
      <c r="C28" s="185">
        <v>123.05</v>
      </c>
      <c r="D28" s="185">
        <v>123.05</v>
      </c>
      <c r="E28" s="185">
        <v>9304.34</v>
      </c>
      <c r="F28" s="185">
        <v>9608.0400000000009</v>
      </c>
      <c r="G28" s="185">
        <v>997.55</v>
      </c>
      <c r="H28" s="185">
        <v>1012.65</v>
      </c>
      <c r="I28" s="185">
        <v>6.4</v>
      </c>
      <c r="J28" s="185">
        <v>6.4</v>
      </c>
      <c r="K28" s="185">
        <v>3915.88</v>
      </c>
      <c r="L28" s="185">
        <v>4475.21</v>
      </c>
      <c r="M28" s="186">
        <f t="shared" si="0"/>
        <v>14347.219999999998</v>
      </c>
      <c r="N28" s="186">
        <f t="shared" si="0"/>
        <v>15225.349999999999</v>
      </c>
      <c r="O28" s="190">
        <f t="shared" si="1"/>
        <v>6.120558547230761E-2</v>
      </c>
    </row>
    <row r="29" spans="1:15" ht="15" customHeight="1" x14ac:dyDescent="0.25">
      <c r="A29" s="21">
        <v>25</v>
      </c>
      <c r="B29" s="184" t="s">
        <v>271</v>
      </c>
      <c r="C29" s="185">
        <v>90.87</v>
      </c>
      <c r="D29" s="185">
        <v>90.87</v>
      </c>
      <c r="E29" s="185">
        <v>128.1</v>
      </c>
      <c r="F29" s="185">
        <v>128.1</v>
      </c>
      <c r="G29" s="185">
        <v>159.1</v>
      </c>
      <c r="H29" s="185">
        <v>160.1</v>
      </c>
      <c r="I29" s="185">
        <v>26</v>
      </c>
      <c r="J29" s="185">
        <v>45.8</v>
      </c>
      <c r="K29" s="185">
        <v>3620.75</v>
      </c>
      <c r="L29" s="185">
        <v>3953.12</v>
      </c>
      <c r="M29" s="186">
        <f t="shared" si="0"/>
        <v>4024.82</v>
      </c>
      <c r="N29" s="186">
        <f t="shared" si="0"/>
        <v>4377.99</v>
      </c>
      <c r="O29" s="190">
        <f t="shared" si="1"/>
        <v>8.7748023514094942E-2</v>
      </c>
    </row>
    <row r="30" spans="1:15" ht="15" customHeight="1" x14ac:dyDescent="0.25">
      <c r="A30" s="21">
        <v>26</v>
      </c>
      <c r="B30" s="184" t="s">
        <v>272</v>
      </c>
      <c r="C30" s="185">
        <v>16.010000000000002</v>
      </c>
      <c r="D30" s="185">
        <v>16.010000000000002</v>
      </c>
      <c r="E30" s="189" t="s">
        <v>251</v>
      </c>
      <c r="F30" s="189"/>
      <c r="G30" s="189" t="s">
        <v>251</v>
      </c>
      <c r="H30" s="189">
        <v>0</v>
      </c>
      <c r="I30" s="189" t="s">
        <v>251</v>
      </c>
      <c r="J30" s="189"/>
      <c r="K30" s="185">
        <v>9.41</v>
      </c>
      <c r="L30" s="185">
        <v>9.41</v>
      </c>
      <c r="M30" s="186">
        <f t="shared" si="0"/>
        <v>25.42</v>
      </c>
      <c r="N30" s="186">
        <f t="shared" si="0"/>
        <v>25.42</v>
      </c>
      <c r="O30" s="190">
        <f t="shared" si="1"/>
        <v>0</v>
      </c>
    </row>
    <row r="31" spans="1:15" ht="15" customHeight="1" x14ac:dyDescent="0.25">
      <c r="A31" s="21">
        <v>27</v>
      </c>
      <c r="B31" s="184" t="s">
        <v>39</v>
      </c>
      <c r="C31" s="185">
        <v>25.1</v>
      </c>
      <c r="D31" s="185">
        <v>49.1</v>
      </c>
      <c r="E31" s="189" t="s">
        <v>251</v>
      </c>
      <c r="F31" s="189"/>
      <c r="G31" s="185">
        <v>2115.5100000000002</v>
      </c>
      <c r="H31" s="185">
        <v>2117.2600000000002</v>
      </c>
      <c r="I31" s="189" t="s">
        <v>251</v>
      </c>
      <c r="J31" s="189"/>
      <c r="K31" s="185">
        <v>1095.0999999999999</v>
      </c>
      <c r="L31" s="185">
        <v>1712.5</v>
      </c>
      <c r="M31" s="186">
        <f t="shared" si="0"/>
        <v>3235.71</v>
      </c>
      <c r="N31" s="186">
        <f t="shared" si="0"/>
        <v>3878.86</v>
      </c>
      <c r="O31" s="190">
        <f t="shared" si="1"/>
        <v>0.19876626768159078</v>
      </c>
    </row>
    <row r="32" spans="1:15" ht="15" customHeight="1" x14ac:dyDescent="0.25">
      <c r="A32" s="21">
        <v>28</v>
      </c>
      <c r="B32" s="184" t="s">
        <v>273</v>
      </c>
      <c r="C32" s="185">
        <v>214.32</v>
      </c>
      <c r="D32" s="185">
        <v>214.32</v>
      </c>
      <c r="E32" s="189" t="s">
        <v>251</v>
      </c>
      <c r="F32" s="189"/>
      <c r="G32" s="185">
        <v>130.5</v>
      </c>
      <c r="H32" s="185">
        <v>130.22</v>
      </c>
      <c r="I32" s="189" t="s">
        <v>251</v>
      </c>
      <c r="J32" s="189"/>
      <c r="K32" s="185">
        <v>315.89999999999998</v>
      </c>
      <c r="L32" s="185">
        <v>368.40999999999997</v>
      </c>
      <c r="M32" s="186">
        <f t="shared" si="0"/>
        <v>660.72</v>
      </c>
      <c r="N32" s="186">
        <f t="shared" si="0"/>
        <v>712.94999999999993</v>
      </c>
      <c r="O32" s="190">
        <f t="shared" si="1"/>
        <v>7.9050127134035447E-2</v>
      </c>
    </row>
    <row r="33" spans="1:15" ht="15" customHeight="1" x14ac:dyDescent="0.25">
      <c r="A33" s="21">
        <v>29</v>
      </c>
      <c r="B33" s="184" t="s">
        <v>274</v>
      </c>
      <c r="C33" s="185">
        <v>98.5</v>
      </c>
      <c r="D33" s="185">
        <v>98.5</v>
      </c>
      <c r="E33" s="189" t="s">
        <v>251</v>
      </c>
      <c r="F33" s="189"/>
      <c r="G33" s="185">
        <v>319.92</v>
      </c>
      <c r="H33" s="185">
        <v>319.92</v>
      </c>
      <c r="I33" s="189" t="s">
        <v>251</v>
      </c>
      <c r="J33" s="189"/>
      <c r="K33" s="185">
        <v>114.46000000000001</v>
      </c>
      <c r="L33" s="185">
        <v>149.84</v>
      </c>
      <c r="M33" s="186">
        <f t="shared" si="0"/>
        <v>532.88</v>
      </c>
      <c r="N33" s="186">
        <f t="shared" si="0"/>
        <v>568.26</v>
      </c>
      <c r="O33" s="190">
        <f t="shared" si="1"/>
        <v>6.6393934844617919E-2</v>
      </c>
    </row>
    <row r="34" spans="1:15" ht="15" customHeight="1" x14ac:dyDescent="0.25">
      <c r="A34" s="21">
        <v>30</v>
      </c>
      <c r="B34" s="184" t="s">
        <v>275</v>
      </c>
      <c r="C34" s="185">
        <v>5.25</v>
      </c>
      <c r="D34" s="185">
        <v>5.25</v>
      </c>
      <c r="E34" s="189" t="s">
        <v>251</v>
      </c>
      <c r="F34" s="189"/>
      <c r="G34" s="189" t="s">
        <v>251</v>
      </c>
      <c r="H34" s="189"/>
      <c r="I34" s="189" t="s">
        <v>251</v>
      </c>
      <c r="J34" s="189"/>
      <c r="K34" s="185">
        <v>12.19</v>
      </c>
      <c r="L34" s="185">
        <v>29.22</v>
      </c>
      <c r="M34" s="186">
        <f t="shared" si="0"/>
        <v>17.439999999999998</v>
      </c>
      <c r="N34" s="186">
        <f t="shared" si="0"/>
        <v>34.47</v>
      </c>
      <c r="O34" s="190">
        <f t="shared" si="1"/>
        <v>0.97649082568807355</v>
      </c>
    </row>
    <row r="35" spans="1:15" ht="15" customHeight="1" x14ac:dyDescent="0.25">
      <c r="A35" s="21">
        <v>31</v>
      </c>
      <c r="B35" s="184" t="s">
        <v>276</v>
      </c>
      <c r="C35" s="189" t="s">
        <v>251</v>
      </c>
      <c r="D35" s="189"/>
      <c r="E35" s="189" t="s">
        <v>251</v>
      </c>
      <c r="F35" s="189"/>
      <c r="G35" s="189" t="s">
        <v>251</v>
      </c>
      <c r="H35" s="189"/>
      <c r="I35" s="189" t="s">
        <v>251</v>
      </c>
      <c r="J35" s="189"/>
      <c r="K35" s="185">
        <v>40.549999999999997</v>
      </c>
      <c r="L35" s="185">
        <v>45.16</v>
      </c>
      <c r="M35" s="186">
        <f t="shared" si="0"/>
        <v>40.549999999999997</v>
      </c>
      <c r="N35" s="186">
        <f t="shared" si="0"/>
        <v>45.16</v>
      </c>
      <c r="O35" s="190">
        <f t="shared" si="1"/>
        <v>0.11368680641183723</v>
      </c>
    </row>
    <row r="36" spans="1:15" ht="15" customHeight="1" x14ac:dyDescent="0.25">
      <c r="A36" s="21">
        <v>32</v>
      </c>
      <c r="B36" s="184" t="s">
        <v>277</v>
      </c>
      <c r="C36" s="189" t="s">
        <v>251</v>
      </c>
      <c r="D36" s="189"/>
      <c r="E36" s="189" t="s">
        <v>251</v>
      </c>
      <c r="F36" s="189"/>
      <c r="G36" s="189" t="s">
        <v>251</v>
      </c>
      <c r="H36" s="189"/>
      <c r="I36" s="189" t="s">
        <v>251</v>
      </c>
      <c r="J36" s="189"/>
      <c r="K36" s="185">
        <v>5.4600000000000009</v>
      </c>
      <c r="L36" s="185">
        <v>5.4600000000000009</v>
      </c>
      <c r="M36" s="186">
        <f t="shared" si="0"/>
        <v>5.4600000000000009</v>
      </c>
      <c r="N36" s="186">
        <f t="shared" si="0"/>
        <v>5.4600000000000009</v>
      </c>
      <c r="O36" s="190">
        <f t="shared" si="1"/>
        <v>0</v>
      </c>
    </row>
    <row r="37" spans="1:15" ht="15" customHeight="1" x14ac:dyDescent="0.25">
      <c r="A37" s="21">
        <v>33</v>
      </c>
      <c r="B37" s="184" t="s">
        <v>278</v>
      </c>
      <c r="C37" s="189" t="s">
        <v>251</v>
      </c>
      <c r="D37" s="189"/>
      <c r="E37" s="189" t="s">
        <v>251</v>
      </c>
      <c r="F37" s="189"/>
      <c r="G37" s="189" t="s">
        <v>251</v>
      </c>
      <c r="H37" s="189"/>
      <c r="I37" s="189" t="s">
        <v>251</v>
      </c>
      <c r="J37" s="189"/>
      <c r="K37" s="185">
        <v>19.86</v>
      </c>
      <c r="L37" s="185">
        <v>40.549999999999997</v>
      </c>
      <c r="M37" s="186">
        <f t="shared" si="0"/>
        <v>19.86</v>
      </c>
      <c r="N37" s="186">
        <f t="shared" si="0"/>
        <v>40.549999999999997</v>
      </c>
      <c r="O37" s="190">
        <f t="shared" si="1"/>
        <v>1.0417925478348438</v>
      </c>
    </row>
    <row r="38" spans="1:15" ht="15" customHeight="1" x14ac:dyDescent="0.25">
      <c r="A38" s="21">
        <v>34</v>
      </c>
      <c r="B38" s="184" t="s">
        <v>279</v>
      </c>
      <c r="C38" s="189" t="s">
        <v>251</v>
      </c>
      <c r="D38" s="189"/>
      <c r="E38" s="189" t="s">
        <v>251</v>
      </c>
      <c r="F38" s="189"/>
      <c r="G38" s="189" t="s">
        <v>251</v>
      </c>
      <c r="H38" s="189"/>
      <c r="I38" s="185">
        <v>52</v>
      </c>
      <c r="J38" s="185">
        <v>52</v>
      </c>
      <c r="K38" s="185">
        <v>165.16</v>
      </c>
      <c r="L38" s="185">
        <v>192.97</v>
      </c>
      <c r="M38" s="186">
        <f t="shared" si="0"/>
        <v>217.16</v>
      </c>
      <c r="N38" s="186">
        <f t="shared" si="0"/>
        <v>244.97</v>
      </c>
      <c r="O38" s="190">
        <f t="shared" si="1"/>
        <v>0.12806225824277032</v>
      </c>
    </row>
    <row r="39" spans="1:15" ht="15" customHeight="1" x14ac:dyDescent="0.25">
      <c r="A39" s="21">
        <v>35</v>
      </c>
      <c r="B39" s="184" t="s">
        <v>280</v>
      </c>
      <c r="C39" s="189" t="s">
        <v>251</v>
      </c>
      <c r="D39" s="189"/>
      <c r="E39" s="189" t="s">
        <v>251</v>
      </c>
      <c r="F39" s="189"/>
      <c r="G39" s="189" t="s">
        <v>251</v>
      </c>
      <c r="H39" s="189"/>
      <c r="I39" s="189" t="s">
        <v>251</v>
      </c>
      <c r="J39" s="189"/>
      <c r="K39" s="185">
        <v>0.75</v>
      </c>
      <c r="L39" s="185">
        <v>0.75</v>
      </c>
      <c r="M39" s="186">
        <f t="shared" si="0"/>
        <v>0.75</v>
      </c>
      <c r="N39" s="186">
        <f t="shared" si="0"/>
        <v>0.75</v>
      </c>
      <c r="O39" s="190">
        <f t="shared" si="1"/>
        <v>0</v>
      </c>
    </row>
    <row r="40" spans="1:15" ht="15" customHeight="1" x14ac:dyDescent="0.25">
      <c r="A40" s="21">
        <v>36</v>
      </c>
      <c r="B40" s="184" t="s">
        <v>281</v>
      </c>
      <c r="C40" s="189" t="s">
        <v>251</v>
      </c>
      <c r="D40" s="189"/>
      <c r="E40" s="189" t="s">
        <v>251</v>
      </c>
      <c r="F40" s="189"/>
      <c r="G40" s="189" t="s">
        <v>251</v>
      </c>
      <c r="H40" s="189"/>
      <c r="I40" s="189" t="s">
        <v>251</v>
      </c>
      <c r="J40" s="189"/>
      <c r="K40" s="185">
        <v>5.5100000000000007</v>
      </c>
      <c r="L40" s="185">
        <v>9.33</v>
      </c>
      <c r="M40" s="186">
        <f t="shared" si="0"/>
        <v>5.5100000000000007</v>
      </c>
      <c r="N40" s="186">
        <f t="shared" si="0"/>
        <v>9.33</v>
      </c>
      <c r="O40" s="190">
        <f t="shared" si="1"/>
        <v>0.6932849364791287</v>
      </c>
    </row>
    <row r="41" spans="1:15" ht="15" customHeight="1" x14ac:dyDescent="0.25">
      <c r="A41" s="21">
        <v>37</v>
      </c>
      <c r="B41" s="184" t="s">
        <v>282</v>
      </c>
      <c r="C41" s="189" t="s">
        <v>251</v>
      </c>
      <c r="D41" s="189"/>
      <c r="E41" s="185">
        <v>4.3</v>
      </c>
      <c r="F41" s="185">
        <v>4.3</v>
      </c>
      <c r="G41" s="189" t="s">
        <v>251</v>
      </c>
      <c r="H41" s="189"/>
      <c r="I41" s="189" t="s">
        <v>251</v>
      </c>
      <c r="J41" s="189"/>
      <c r="K41" s="189" t="s">
        <v>251</v>
      </c>
      <c r="L41" s="189"/>
      <c r="M41" s="186">
        <f t="shared" si="0"/>
        <v>4.3</v>
      </c>
      <c r="N41" s="186">
        <f t="shared" si="0"/>
        <v>4.3</v>
      </c>
      <c r="O41" s="190">
        <f t="shared" si="1"/>
        <v>0</v>
      </c>
    </row>
    <row r="42" spans="1:15" ht="22.5" customHeight="1" x14ac:dyDescent="0.25">
      <c r="A42" s="268" t="s">
        <v>283</v>
      </c>
      <c r="B42" s="269"/>
      <c r="C42" s="191">
        <f>SUM(C5:C41)</f>
        <v>4683.1549999999997</v>
      </c>
      <c r="D42" s="191">
        <f>SUM(D5:D41)</f>
        <v>4786.8050000000003</v>
      </c>
      <c r="E42" s="191">
        <f>SUM(E5:E41)</f>
        <v>37743.750000000007</v>
      </c>
      <c r="F42" s="191">
        <f>SUM(F5:F41)</f>
        <v>39247.050000000003</v>
      </c>
      <c r="G42" s="191">
        <f>SUM(G5:G41)</f>
        <v>9875.3100000000013</v>
      </c>
      <c r="H42" s="191">
        <v>9778.3100000000013</v>
      </c>
      <c r="I42" s="191">
        <f t="shared" ref="I42:N42" si="2">SUM(I5:I41)</f>
        <v>147.63999999999999</v>
      </c>
      <c r="J42" s="191">
        <f t="shared" si="2"/>
        <v>168.64</v>
      </c>
      <c r="K42" s="191">
        <f t="shared" si="2"/>
        <v>34627.820000000014</v>
      </c>
      <c r="L42" s="191">
        <f t="shared" si="2"/>
        <v>40085.37000000001</v>
      </c>
      <c r="M42" s="191">
        <f t="shared" si="2"/>
        <v>87077.675000000017</v>
      </c>
      <c r="N42" s="192">
        <f t="shared" si="2"/>
        <v>94433.784999999989</v>
      </c>
      <c r="O42" s="193">
        <f t="shared" si="1"/>
        <v>8.4477565575791613E-2</v>
      </c>
    </row>
    <row r="43" spans="1:15" ht="22.5" customHeight="1" x14ac:dyDescent="0.25">
      <c r="A43" s="268" t="s">
        <v>284</v>
      </c>
      <c r="B43" s="269"/>
      <c r="C43" s="194">
        <f>C42/$M$42</f>
        <v>5.3781350960507374E-2</v>
      </c>
      <c r="D43" s="194">
        <f>D42/$N$42</f>
        <v>5.06895387069363E-2</v>
      </c>
      <c r="E43" s="194">
        <f>E42/$M$42</f>
        <v>0.43344921646105045</v>
      </c>
      <c r="F43" s="194">
        <f>F42/$N$42</f>
        <v>0.41560390701272865</v>
      </c>
      <c r="G43" s="194">
        <f>G42/$M$42</f>
        <v>0.11340805780586126</v>
      </c>
      <c r="H43" s="194">
        <f>H42/$N$42</f>
        <v>0.10354673383048241</v>
      </c>
      <c r="I43" s="194">
        <f>I42/$M$42</f>
        <v>1.6954977265986942E-3</v>
      </c>
      <c r="J43" s="194">
        <f>J42/$N$42</f>
        <v>1.7858015539671528E-3</v>
      </c>
      <c r="K43" s="194">
        <f>K42/$M$42</f>
        <v>0.39766587704598233</v>
      </c>
      <c r="L43" s="194">
        <f>L42/$N$42</f>
        <v>0.42448123836188517</v>
      </c>
      <c r="M43" s="194">
        <f>M42/$M$42</f>
        <v>1</v>
      </c>
      <c r="N43" s="194">
        <f t="shared" ref="N43" si="3">N42/$N$42</f>
        <v>1</v>
      </c>
      <c r="O43" s="195"/>
    </row>
    <row r="44" spans="1:15" ht="18.75" customHeight="1" x14ac:dyDescent="0.25">
      <c r="A44" s="196" t="s">
        <v>285</v>
      </c>
      <c r="B44" s="197"/>
      <c r="C44" s="197"/>
      <c r="D44" s="103"/>
      <c r="E44" s="103"/>
      <c r="F44" s="103"/>
      <c r="G44" s="103"/>
      <c r="H44" s="103"/>
      <c r="I44" s="103"/>
      <c r="J44" s="198"/>
      <c r="K44" s="103"/>
      <c r="L44" s="198"/>
      <c r="M44" s="134"/>
      <c r="N44" s="199"/>
      <c r="O44" s="199"/>
    </row>
    <row r="45" spans="1:15" ht="15" customHeigh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N45" s="152"/>
    </row>
  </sheetData>
  <mergeCells count="18">
    <mergeCell ref="I3:J3"/>
    <mergeCell ref="K3:L3"/>
    <mergeCell ref="M3:N3"/>
    <mergeCell ref="A1:O1"/>
    <mergeCell ref="A2:A4"/>
    <mergeCell ref="B2:B4"/>
    <mergeCell ref="C2:D2"/>
    <mergeCell ref="E2:F2"/>
    <mergeCell ref="G2:H2"/>
    <mergeCell ref="I2:J2"/>
    <mergeCell ref="K2:L2"/>
    <mergeCell ref="M2:N2"/>
    <mergeCell ref="O2:O4"/>
    <mergeCell ref="A42:B42"/>
    <mergeCell ref="A43:B43"/>
    <mergeCell ref="C3:D3"/>
    <mergeCell ref="E3:F3"/>
    <mergeCell ref="G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J47"/>
  <sheetViews>
    <sheetView showGridLines="0" workbookViewId="0">
      <selection activeCell="P56" sqref="P56"/>
    </sheetView>
  </sheetViews>
  <sheetFormatPr defaultRowHeight="15" x14ac:dyDescent="0.25"/>
  <cols>
    <col min="1" max="1" width="5.5703125" customWidth="1"/>
    <col min="2" max="2" width="22.7109375" customWidth="1"/>
    <col min="3" max="3" width="12.42578125" customWidth="1"/>
    <col min="4" max="4" width="11.7109375" customWidth="1"/>
    <col min="5" max="7" width="9.7109375" customWidth="1"/>
    <col min="8" max="8" width="9.7109375" style="225" customWidth="1"/>
    <col min="9" max="9" width="12.28515625" customWidth="1"/>
  </cols>
  <sheetData>
    <row r="1" spans="1:10" ht="44.25" customHeight="1" x14ac:dyDescent="0.25">
      <c r="A1" s="226" t="s">
        <v>286</v>
      </c>
      <c r="B1" s="226"/>
      <c r="C1" s="226"/>
      <c r="D1" s="226"/>
      <c r="E1" s="226"/>
      <c r="F1" s="226"/>
      <c r="G1" s="226"/>
      <c r="H1" s="226"/>
      <c r="I1" s="279"/>
    </row>
    <row r="2" spans="1:10" ht="27" customHeight="1" x14ac:dyDescent="0.25">
      <c r="A2" s="280" t="s">
        <v>1</v>
      </c>
      <c r="B2" s="280" t="s">
        <v>287</v>
      </c>
      <c r="C2" s="280" t="s">
        <v>288</v>
      </c>
      <c r="D2" s="280" t="s">
        <v>289</v>
      </c>
      <c r="E2" s="283" t="s">
        <v>290</v>
      </c>
      <c r="F2" s="283"/>
      <c r="G2" s="283"/>
      <c r="H2" s="244"/>
      <c r="I2" s="284" t="s">
        <v>291</v>
      </c>
    </row>
    <row r="3" spans="1:10" s="67" customFormat="1" ht="15.75" customHeight="1" x14ac:dyDescent="0.25">
      <c r="A3" s="281"/>
      <c r="B3" s="281"/>
      <c r="C3" s="281"/>
      <c r="D3" s="281"/>
      <c r="E3" s="200" t="s">
        <v>292</v>
      </c>
      <c r="F3" s="200" t="s">
        <v>293</v>
      </c>
      <c r="G3" s="200" t="s">
        <v>294</v>
      </c>
      <c r="H3" s="201" t="s">
        <v>295</v>
      </c>
      <c r="I3" s="284"/>
    </row>
    <row r="4" spans="1:10" s="67" customFormat="1" x14ac:dyDescent="0.25">
      <c r="A4" s="282"/>
      <c r="B4" s="282"/>
      <c r="C4" s="282"/>
      <c r="D4" s="202" t="s">
        <v>296</v>
      </c>
      <c r="E4" s="203" t="s">
        <v>296</v>
      </c>
      <c r="F4" s="203" t="s">
        <v>296</v>
      </c>
      <c r="G4" s="203" t="s">
        <v>296</v>
      </c>
      <c r="H4" s="203" t="s">
        <v>297</v>
      </c>
      <c r="I4" s="284" t="s">
        <v>249</v>
      </c>
    </row>
    <row r="5" spans="1:10" x14ac:dyDescent="0.25">
      <c r="A5" s="204">
        <v>1</v>
      </c>
      <c r="B5" s="204">
        <v>2</v>
      </c>
      <c r="C5" s="205">
        <v>3</v>
      </c>
      <c r="D5" s="204">
        <v>4</v>
      </c>
      <c r="E5" s="204">
        <v>5</v>
      </c>
      <c r="F5" s="204">
        <v>6</v>
      </c>
      <c r="G5" s="204">
        <v>7</v>
      </c>
      <c r="H5" s="205">
        <v>8</v>
      </c>
      <c r="I5" s="206">
        <v>10</v>
      </c>
    </row>
    <row r="6" spans="1:10" ht="15.75" x14ac:dyDescent="0.25">
      <c r="A6" s="207">
        <v>1</v>
      </c>
      <c r="B6" s="208" t="s">
        <v>51</v>
      </c>
      <c r="C6" s="209">
        <v>268598</v>
      </c>
      <c r="D6" s="210">
        <v>34045</v>
      </c>
      <c r="E6" s="210">
        <v>15795</v>
      </c>
      <c r="F6" s="210">
        <v>22972</v>
      </c>
      <c r="G6" s="210">
        <v>77803</v>
      </c>
      <c r="H6" s="211">
        <v>3815.6</v>
      </c>
      <c r="I6" s="212">
        <v>29.2</v>
      </c>
      <c r="J6" s="213"/>
    </row>
    <row r="7" spans="1:10" ht="15.75" x14ac:dyDescent="0.25">
      <c r="A7" s="207">
        <v>2</v>
      </c>
      <c r="B7" s="208" t="s">
        <v>250</v>
      </c>
      <c r="C7" s="209">
        <v>3621</v>
      </c>
      <c r="D7" s="210">
        <v>22</v>
      </c>
      <c r="E7" s="210">
        <v>13741</v>
      </c>
      <c r="F7" s="210">
        <v>35065</v>
      </c>
      <c r="G7" s="210">
        <v>125581</v>
      </c>
      <c r="H7" s="211">
        <v>963.2</v>
      </c>
      <c r="I7" s="214" t="s">
        <v>251</v>
      </c>
      <c r="J7" s="213"/>
    </row>
    <row r="8" spans="1:10" ht="15.75" x14ac:dyDescent="0.25">
      <c r="A8" s="207">
        <v>3</v>
      </c>
      <c r="B8" s="208" t="s">
        <v>252</v>
      </c>
      <c r="C8" s="209">
        <v>139414</v>
      </c>
      <c r="D8" s="210">
        <v>45</v>
      </c>
      <c r="E8" s="210">
        <v>17384</v>
      </c>
      <c r="F8" s="210">
        <v>46879</v>
      </c>
      <c r="G8" s="210">
        <v>647761</v>
      </c>
      <c r="H8" s="211">
        <v>1605</v>
      </c>
      <c r="I8" s="214" t="s">
        <v>251</v>
      </c>
      <c r="J8" s="215"/>
    </row>
    <row r="9" spans="1:10" ht="15.75" x14ac:dyDescent="0.25">
      <c r="A9" s="207">
        <v>4</v>
      </c>
      <c r="B9" s="208" t="s">
        <v>298</v>
      </c>
      <c r="C9" s="209">
        <v>130072</v>
      </c>
      <c r="D9" s="210">
        <v>2813</v>
      </c>
      <c r="E9" s="210">
        <v>47152</v>
      </c>
      <c r="F9" s="210">
        <v>12303</v>
      </c>
      <c r="G9" s="210">
        <v>1735227</v>
      </c>
      <c r="H9" s="211">
        <v>6800</v>
      </c>
      <c r="I9" s="212">
        <v>1</v>
      </c>
      <c r="J9" s="215"/>
    </row>
    <row r="10" spans="1:10" ht="15.75" x14ac:dyDescent="0.25">
      <c r="A10" s="207">
        <v>5</v>
      </c>
      <c r="B10" s="208" t="s">
        <v>299</v>
      </c>
      <c r="C10" s="209">
        <v>60250</v>
      </c>
      <c r="D10" s="210">
        <v>61970</v>
      </c>
      <c r="E10" s="210">
        <v>3730</v>
      </c>
      <c r="F10" s="210">
        <v>42232</v>
      </c>
      <c r="G10" s="210">
        <v>3311</v>
      </c>
      <c r="H10" s="211">
        <v>31372.9</v>
      </c>
      <c r="I10" s="212">
        <v>0.41</v>
      </c>
      <c r="J10" s="215"/>
    </row>
    <row r="11" spans="1:10" ht="15.75" x14ac:dyDescent="0.25">
      <c r="A11" s="207">
        <v>6</v>
      </c>
      <c r="B11" s="208" t="s">
        <v>255</v>
      </c>
      <c r="C11" s="209">
        <v>4234</v>
      </c>
      <c r="D11" s="210">
        <v>15</v>
      </c>
      <c r="E11" s="210">
        <v>707</v>
      </c>
      <c r="F11" s="210">
        <v>393</v>
      </c>
      <c r="G11" s="210">
        <v>1093</v>
      </c>
      <c r="H11" s="211">
        <v>32.72</v>
      </c>
      <c r="I11" s="212" t="s">
        <v>251</v>
      </c>
      <c r="J11" s="215"/>
    </row>
    <row r="12" spans="1:10" ht="15.75" x14ac:dyDescent="0.25">
      <c r="A12" s="207">
        <v>7</v>
      </c>
      <c r="B12" s="208" t="s">
        <v>256</v>
      </c>
      <c r="C12" s="209">
        <v>435638</v>
      </c>
      <c r="D12" s="210">
        <v>11615</v>
      </c>
      <c r="E12" s="210">
        <v>5004</v>
      </c>
      <c r="F12" s="210">
        <v>9253</v>
      </c>
      <c r="G12" s="210">
        <v>31603</v>
      </c>
      <c r="H12" s="211">
        <v>13576.6</v>
      </c>
      <c r="I12" s="212">
        <v>22.58</v>
      </c>
      <c r="J12" s="215"/>
    </row>
    <row r="13" spans="1:10" ht="15.75" x14ac:dyDescent="0.25">
      <c r="A13" s="207">
        <v>8</v>
      </c>
      <c r="B13" s="208" t="s">
        <v>257</v>
      </c>
      <c r="C13" s="209">
        <v>64013</v>
      </c>
      <c r="D13" s="210">
        <v>10103</v>
      </c>
      <c r="E13" s="210">
        <v>34625</v>
      </c>
      <c r="F13" s="210">
        <v>56727</v>
      </c>
      <c r="G13" s="210">
        <v>93853</v>
      </c>
      <c r="H13" s="211">
        <v>2321.25</v>
      </c>
      <c r="I13" s="212">
        <v>4.8899999999999997</v>
      </c>
      <c r="J13" s="215"/>
    </row>
    <row r="14" spans="1:10" ht="15.75" x14ac:dyDescent="0.25">
      <c r="A14" s="207">
        <v>9</v>
      </c>
      <c r="B14" s="208" t="s">
        <v>258</v>
      </c>
      <c r="C14" s="209">
        <v>47718</v>
      </c>
      <c r="D14" s="210">
        <v>46</v>
      </c>
      <c r="E14" s="210">
        <v>92500</v>
      </c>
      <c r="F14" s="210">
        <v>22592</v>
      </c>
      <c r="G14" s="210">
        <v>33909</v>
      </c>
      <c r="H14" s="211">
        <v>1905.5</v>
      </c>
      <c r="I14" s="212">
        <v>1</v>
      </c>
      <c r="J14" s="215"/>
    </row>
    <row r="15" spans="1:10" ht="15.75" x14ac:dyDescent="0.25">
      <c r="A15" s="207">
        <v>10</v>
      </c>
      <c r="B15" s="208" t="s">
        <v>259</v>
      </c>
      <c r="C15" s="209">
        <v>3201</v>
      </c>
      <c r="D15" s="210">
        <v>39</v>
      </c>
      <c r="E15" s="210">
        <v>24904</v>
      </c>
      <c r="F15" s="210">
        <v>144316</v>
      </c>
      <c r="G15" s="210">
        <v>51224</v>
      </c>
      <c r="H15" s="211">
        <v>8129.85</v>
      </c>
      <c r="I15" s="214" t="s">
        <v>251</v>
      </c>
      <c r="J15" s="215"/>
    </row>
    <row r="16" spans="1:10" ht="15.75" x14ac:dyDescent="0.25">
      <c r="A16" s="207">
        <v>11</v>
      </c>
      <c r="B16" s="208" t="s">
        <v>8</v>
      </c>
      <c r="C16" s="209">
        <v>7890</v>
      </c>
      <c r="D16" s="210">
        <v>5051</v>
      </c>
      <c r="E16" s="210">
        <v>13916</v>
      </c>
      <c r="F16" s="210">
        <v>9450</v>
      </c>
      <c r="G16" s="210">
        <v>790515</v>
      </c>
      <c r="H16" s="211">
        <v>3769.9</v>
      </c>
      <c r="I16" s="214" t="s">
        <v>251</v>
      </c>
      <c r="J16" s="215"/>
    </row>
    <row r="17" spans="1:10" ht="15.75" x14ac:dyDescent="0.25">
      <c r="A17" s="207">
        <v>12</v>
      </c>
      <c r="B17" s="208" t="s">
        <v>260</v>
      </c>
      <c r="C17" s="209">
        <v>512755</v>
      </c>
      <c r="D17" s="210">
        <v>7496</v>
      </c>
      <c r="E17" s="210">
        <v>5069</v>
      </c>
      <c r="F17" s="210">
        <v>52638</v>
      </c>
      <c r="G17" s="210">
        <v>7781</v>
      </c>
      <c r="H17" s="211">
        <v>7854.01</v>
      </c>
      <c r="I17" s="212">
        <v>13.62</v>
      </c>
      <c r="J17" s="215"/>
    </row>
    <row r="18" spans="1:10" ht="15.75" x14ac:dyDescent="0.25">
      <c r="A18" s="207">
        <v>13</v>
      </c>
      <c r="B18" s="208" t="s">
        <v>261</v>
      </c>
      <c r="C18" s="209">
        <v>153666</v>
      </c>
      <c r="D18" s="210">
        <v>818</v>
      </c>
      <c r="E18" s="210">
        <v>1735</v>
      </c>
      <c r="F18" s="210">
        <v>41912</v>
      </c>
      <c r="G18" s="210">
        <v>54367</v>
      </c>
      <c r="H18" s="211">
        <v>16078.39</v>
      </c>
      <c r="I18" s="212">
        <v>0.23</v>
      </c>
      <c r="J18" s="215"/>
    </row>
    <row r="19" spans="1:10" ht="15.75" x14ac:dyDescent="0.25">
      <c r="A19" s="207">
        <v>14</v>
      </c>
      <c r="B19" s="208" t="s">
        <v>22</v>
      </c>
      <c r="C19" s="209">
        <v>379154</v>
      </c>
      <c r="D19" s="210">
        <v>25047</v>
      </c>
      <c r="E19" s="210">
        <v>14258</v>
      </c>
      <c r="F19" s="210">
        <v>7920</v>
      </c>
      <c r="G19" s="210">
        <v>529101</v>
      </c>
      <c r="H19" s="211">
        <v>3654</v>
      </c>
      <c r="I19" s="212">
        <v>4.9000000000000004</v>
      </c>
      <c r="J19" s="215"/>
    </row>
    <row r="20" spans="1:10" ht="15.75" x14ac:dyDescent="0.25">
      <c r="A20" s="207">
        <v>15</v>
      </c>
      <c r="B20" s="208" t="s">
        <v>45</v>
      </c>
      <c r="C20" s="209">
        <v>931313</v>
      </c>
      <c r="D20" s="210">
        <v>11315</v>
      </c>
      <c r="E20" s="210">
        <v>10420</v>
      </c>
      <c r="F20" s="210">
        <v>3497</v>
      </c>
      <c r="G20" s="210">
        <v>239297</v>
      </c>
      <c r="H20" s="211">
        <v>3857.7</v>
      </c>
      <c r="I20" s="212">
        <v>35.159999999999997</v>
      </c>
      <c r="J20" s="215"/>
    </row>
    <row r="21" spans="1:10" ht="15.75" x14ac:dyDescent="0.25">
      <c r="A21" s="207">
        <v>16</v>
      </c>
      <c r="B21" s="208" t="s">
        <v>263</v>
      </c>
      <c r="C21" s="209">
        <v>2128</v>
      </c>
      <c r="D21" s="210">
        <v>40</v>
      </c>
      <c r="E21" s="210">
        <v>22367</v>
      </c>
      <c r="F21" s="210">
        <v>24583</v>
      </c>
      <c r="G21" s="210">
        <v>9058</v>
      </c>
      <c r="H21" s="211">
        <v>1580.5</v>
      </c>
      <c r="I21" s="214" t="s">
        <v>251</v>
      </c>
      <c r="J21" s="215"/>
    </row>
    <row r="22" spans="1:10" ht="15.75" x14ac:dyDescent="0.25">
      <c r="A22" s="207">
        <v>17</v>
      </c>
      <c r="B22" s="208" t="s">
        <v>264</v>
      </c>
      <c r="C22" s="209">
        <v>11156</v>
      </c>
      <c r="D22" s="210">
        <v>19</v>
      </c>
      <c r="E22" s="210">
        <v>5800</v>
      </c>
      <c r="F22" s="210">
        <v>14874</v>
      </c>
      <c r="G22" s="210">
        <v>40750</v>
      </c>
      <c r="H22" s="211">
        <v>2004</v>
      </c>
      <c r="I22" s="214" t="s">
        <v>251</v>
      </c>
      <c r="J22" s="215"/>
    </row>
    <row r="23" spans="1:10" ht="15.75" x14ac:dyDescent="0.25">
      <c r="A23" s="207">
        <v>18</v>
      </c>
      <c r="B23" s="208" t="s">
        <v>265</v>
      </c>
      <c r="C23" s="209">
        <v>5857</v>
      </c>
      <c r="D23" s="210">
        <v>37</v>
      </c>
      <c r="E23" s="210">
        <v>10117</v>
      </c>
      <c r="F23" s="210">
        <v>12060</v>
      </c>
      <c r="G23" s="210">
        <v>107217</v>
      </c>
      <c r="H23" s="211">
        <v>3864.6</v>
      </c>
      <c r="I23" s="214" t="s">
        <v>251</v>
      </c>
      <c r="J23" s="215"/>
    </row>
    <row r="24" spans="1:10" ht="15.75" x14ac:dyDescent="0.25">
      <c r="A24" s="207">
        <v>19</v>
      </c>
      <c r="B24" s="208" t="s">
        <v>266</v>
      </c>
      <c r="C24" s="209">
        <v>7953</v>
      </c>
      <c r="D24" s="210">
        <v>3</v>
      </c>
      <c r="E24" s="210">
        <v>15125</v>
      </c>
      <c r="F24" s="210">
        <v>1045</v>
      </c>
      <c r="G24" s="210">
        <v>6766</v>
      </c>
      <c r="H24" s="211">
        <v>1506</v>
      </c>
      <c r="I24" s="214" t="s">
        <v>251</v>
      </c>
      <c r="J24" s="215"/>
    </row>
    <row r="25" spans="1:10" ht="15.75" x14ac:dyDescent="0.25">
      <c r="A25" s="207">
        <v>20</v>
      </c>
      <c r="B25" s="208" t="s">
        <v>48</v>
      </c>
      <c r="C25" s="209">
        <v>271752</v>
      </c>
      <c r="D25" s="210">
        <v>9661</v>
      </c>
      <c r="E25" s="210">
        <v>17955</v>
      </c>
      <c r="F25" s="210">
        <v>5274</v>
      </c>
      <c r="G25" s="210">
        <v>99843</v>
      </c>
      <c r="H25" s="211">
        <v>2191.5100000000002</v>
      </c>
      <c r="I25" s="214" t="s">
        <v>251</v>
      </c>
      <c r="J25" s="215"/>
    </row>
    <row r="26" spans="1:10" ht="15.75" x14ac:dyDescent="0.25">
      <c r="A26" s="207">
        <v>21</v>
      </c>
      <c r="B26" s="208" t="s">
        <v>267</v>
      </c>
      <c r="C26" s="209">
        <v>187145</v>
      </c>
      <c r="D26" s="210">
        <v>5689</v>
      </c>
      <c r="E26" s="210">
        <v>43448</v>
      </c>
      <c r="F26" s="210">
        <v>8626</v>
      </c>
      <c r="G26" s="210">
        <v>17495</v>
      </c>
      <c r="H26" s="211">
        <v>2066</v>
      </c>
      <c r="I26" s="212">
        <v>7.45</v>
      </c>
      <c r="J26" s="215"/>
    </row>
    <row r="27" spans="1:10" ht="15.75" x14ac:dyDescent="0.25">
      <c r="A27" s="207">
        <v>22</v>
      </c>
      <c r="B27" s="208" t="s">
        <v>268</v>
      </c>
      <c r="C27" s="209">
        <v>72886</v>
      </c>
      <c r="D27" s="210">
        <v>56819</v>
      </c>
      <c r="E27" s="210">
        <v>7114</v>
      </c>
      <c r="F27" s="210">
        <v>187968</v>
      </c>
      <c r="G27" s="210">
        <v>225851</v>
      </c>
      <c r="H27" s="211">
        <v>30449</v>
      </c>
      <c r="I27" s="212">
        <v>3.83</v>
      </c>
      <c r="J27" s="215"/>
    </row>
    <row r="28" spans="1:10" ht="15.75" x14ac:dyDescent="0.25">
      <c r="A28" s="207">
        <v>23</v>
      </c>
      <c r="B28" s="208" t="s">
        <v>269</v>
      </c>
      <c r="C28" s="209">
        <v>9044</v>
      </c>
      <c r="D28" s="214">
        <v>0</v>
      </c>
      <c r="E28" s="210">
        <v>504</v>
      </c>
      <c r="F28" s="210">
        <v>15059</v>
      </c>
      <c r="G28" s="210">
        <v>23300</v>
      </c>
      <c r="H28" s="211">
        <v>850</v>
      </c>
      <c r="I28" s="214" t="s">
        <v>251</v>
      </c>
      <c r="J28" s="215"/>
    </row>
    <row r="29" spans="1:10" ht="15.75" x14ac:dyDescent="0.25">
      <c r="A29" s="207">
        <v>24</v>
      </c>
      <c r="B29" s="208" t="s">
        <v>270</v>
      </c>
      <c r="C29" s="209">
        <v>224037</v>
      </c>
      <c r="D29" s="210">
        <v>6447</v>
      </c>
      <c r="E29" s="210">
        <v>40324</v>
      </c>
      <c r="F29" s="210">
        <v>298641</v>
      </c>
      <c r="G29" s="210">
        <v>16818</v>
      </c>
      <c r="H29" s="211">
        <v>13052.6</v>
      </c>
      <c r="I29" s="212">
        <v>20.86</v>
      </c>
      <c r="J29" s="215"/>
    </row>
    <row r="30" spans="1:10" ht="15.75" x14ac:dyDescent="0.25">
      <c r="A30" s="207">
        <v>25</v>
      </c>
      <c r="B30" s="208" t="s">
        <v>271</v>
      </c>
      <c r="C30" s="209">
        <v>316727</v>
      </c>
      <c r="D30" s="210">
        <v>424</v>
      </c>
      <c r="E30" s="210">
        <v>2208</v>
      </c>
      <c r="F30" s="214">
        <v>0</v>
      </c>
      <c r="G30" s="214">
        <v>12000</v>
      </c>
      <c r="H30" s="211">
        <v>7450</v>
      </c>
      <c r="I30" s="212">
        <v>4.59</v>
      </c>
      <c r="J30" s="215"/>
    </row>
    <row r="31" spans="1:10" ht="15.75" x14ac:dyDescent="0.25">
      <c r="A31" s="207">
        <v>26</v>
      </c>
      <c r="B31" s="208" t="s">
        <v>272</v>
      </c>
      <c r="C31" s="209">
        <v>3744</v>
      </c>
      <c r="D31" s="210">
        <v>214</v>
      </c>
      <c r="E31" s="210">
        <v>6887</v>
      </c>
      <c r="F31" s="210">
        <v>32723</v>
      </c>
      <c r="G31" s="210">
        <v>288941</v>
      </c>
      <c r="H31" s="211">
        <v>867</v>
      </c>
      <c r="I31" s="214" t="s">
        <v>251</v>
      </c>
      <c r="J31" s="215"/>
    </row>
    <row r="32" spans="1:10" ht="15.75" x14ac:dyDescent="0.25">
      <c r="A32" s="207">
        <v>27</v>
      </c>
      <c r="B32" s="208" t="s">
        <v>39</v>
      </c>
      <c r="C32" s="209">
        <v>441180</v>
      </c>
      <c r="D32" s="210">
        <v>31609</v>
      </c>
      <c r="E32" s="210">
        <v>291392</v>
      </c>
      <c r="F32" s="210">
        <v>235909</v>
      </c>
      <c r="G32" s="210">
        <v>2351205</v>
      </c>
      <c r="H32" s="211">
        <v>10638.31</v>
      </c>
      <c r="I32" s="212">
        <v>58.84</v>
      </c>
      <c r="J32" s="215"/>
    </row>
    <row r="33" spans="1:10" ht="15.75" x14ac:dyDescent="0.25">
      <c r="A33" s="207">
        <v>28</v>
      </c>
      <c r="B33" s="208" t="s">
        <v>273</v>
      </c>
      <c r="C33" s="209">
        <v>365188</v>
      </c>
      <c r="D33" s="210">
        <v>26</v>
      </c>
      <c r="E33" s="210">
        <v>34218</v>
      </c>
      <c r="F33" s="210">
        <v>91595</v>
      </c>
      <c r="G33" s="210">
        <v>163386</v>
      </c>
      <c r="H33" s="211">
        <v>4059.53</v>
      </c>
      <c r="I33" s="212">
        <v>9.2200000000000006</v>
      </c>
      <c r="J33" s="215"/>
    </row>
    <row r="34" spans="1:10" ht="15.75" x14ac:dyDescent="0.25">
      <c r="A34" s="207">
        <v>29</v>
      </c>
      <c r="B34" s="208" t="s">
        <v>10</v>
      </c>
      <c r="C34" s="209">
        <v>1216</v>
      </c>
      <c r="D34" s="210">
        <v>653</v>
      </c>
      <c r="E34" s="210">
        <v>15605</v>
      </c>
      <c r="F34" s="210">
        <v>145332</v>
      </c>
      <c r="G34" s="210">
        <v>17662</v>
      </c>
      <c r="H34" s="211">
        <v>1730</v>
      </c>
      <c r="I34" s="212">
        <v>1.17</v>
      </c>
      <c r="J34" s="215"/>
    </row>
    <row r="35" spans="1:10" ht="15.75" x14ac:dyDescent="0.25">
      <c r="A35" s="207">
        <v>30</v>
      </c>
      <c r="B35" s="208" t="s">
        <v>275</v>
      </c>
      <c r="C35" s="216">
        <v>97</v>
      </c>
      <c r="D35" s="210">
        <v>5</v>
      </c>
      <c r="E35" s="210">
        <v>1135</v>
      </c>
      <c r="F35" s="210">
        <v>468</v>
      </c>
      <c r="G35" s="210">
        <v>6296</v>
      </c>
      <c r="H35" s="211">
        <v>167</v>
      </c>
      <c r="I35" s="214" t="s">
        <v>251</v>
      </c>
      <c r="J35" s="215"/>
    </row>
    <row r="36" spans="1:10" ht="15.75" x14ac:dyDescent="0.25">
      <c r="A36" s="207">
        <v>31</v>
      </c>
      <c r="B36" s="208" t="s">
        <v>276</v>
      </c>
      <c r="C36" s="216">
        <v>169</v>
      </c>
      <c r="D36" s="210">
        <v>12</v>
      </c>
      <c r="E36" s="210">
        <v>901</v>
      </c>
      <c r="F36" s="210">
        <v>275</v>
      </c>
      <c r="G36" s="210">
        <v>1675</v>
      </c>
      <c r="H36" s="211">
        <v>730</v>
      </c>
      <c r="I36" s="214" t="s">
        <v>251</v>
      </c>
      <c r="J36" s="215"/>
    </row>
    <row r="37" spans="1:10" ht="15.75" x14ac:dyDescent="0.25">
      <c r="A37" s="207">
        <v>32</v>
      </c>
      <c r="B37" s="208" t="s">
        <v>277</v>
      </c>
      <c r="C37" s="216">
        <v>681</v>
      </c>
      <c r="D37" s="214">
        <v>0</v>
      </c>
      <c r="E37" s="214">
        <v>0</v>
      </c>
      <c r="F37" s="214">
        <v>0</v>
      </c>
      <c r="G37" s="214">
        <v>0</v>
      </c>
      <c r="H37" s="211">
        <v>0</v>
      </c>
      <c r="I37" s="214" t="s">
        <v>251</v>
      </c>
      <c r="J37" s="215"/>
    </row>
    <row r="38" spans="1:10" ht="15.75" x14ac:dyDescent="0.25">
      <c r="A38" s="207">
        <v>33</v>
      </c>
      <c r="B38" s="208" t="s">
        <v>278</v>
      </c>
      <c r="C38" s="216">
        <v>0</v>
      </c>
      <c r="D38" s="214">
        <v>0</v>
      </c>
      <c r="E38" s="214">
        <v>0</v>
      </c>
      <c r="F38" s="214">
        <v>0</v>
      </c>
      <c r="G38" s="214">
        <v>0</v>
      </c>
      <c r="H38" s="211">
        <v>0</v>
      </c>
      <c r="I38" s="214" t="s">
        <v>251</v>
      </c>
      <c r="J38" s="215"/>
    </row>
    <row r="39" spans="1:10" ht="15.75" x14ac:dyDescent="0.25">
      <c r="A39" s="207">
        <v>34</v>
      </c>
      <c r="B39" s="208" t="s">
        <v>279</v>
      </c>
      <c r="C39" s="209">
        <v>578</v>
      </c>
      <c r="D39" s="210">
        <v>90</v>
      </c>
      <c r="E39" s="210">
        <v>301</v>
      </c>
      <c r="F39" s="210">
        <v>0</v>
      </c>
      <c r="G39" s="210">
        <v>4807</v>
      </c>
      <c r="H39" s="211">
        <v>1269</v>
      </c>
      <c r="I39" s="214" t="s">
        <v>251</v>
      </c>
      <c r="J39" s="215"/>
    </row>
    <row r="40" spans="1:10" ht="15.75" x14ac:dyDescent="0.25">
      <c r="A40" s="207">
        <v>35</v>
      </c>
      <c r="B40" s="208" t="s">
        <v>300</v>
      </c>
      <c r="C40" s="216">
        <v>0</v>
      </c>
      <c r="D40" s="214">
        <v>0</v>
      </c>
      <c r="E40" s="210">
        <v>4465</v>
      </c>
      <c r="F40" s="210">
        <v>600</v>
      </c>
      <c r="G40" s="210">
        <v>5289</v>
      </c>
      <c r="H40" s="211">
        <v>2190</v>
      </c>
      <c r="I40" s="214" t="s">
        <v>251</v>
      </c>
      <c r="J40" s="215"/>
    </row>
    <row r="41" spans="1:10" ht="15.75" x14ac:dyDescent="0.25">
      <c r="A41" s="207">
        <v>36</v>
      </c>
      <c r="B41" s="208" t="s">
        <v>281</v>
      </c>
      <c r="C41" s="209">
        <v>17541</v>
      </c>
      <c r="D41" s="210">
        <v>21</v>
      </c>
      <c r="E41" s="210">
        <v>417</v>
      </c>
      <c r="F41" s="210">
        <v>25</v>
      </c>
      <c r="G41" s="210">
        <v>1637</v>
      </c>
      <c r="H41" s="211">
        <v>121</v>
      </c>
      <c r="I41" s="214" t="s">
        <v>251</v>
      </c>
      <c r="J41" s="215"/>
    </row>
    <row r="42" spans="1:10" ht="15.75" x14ac:dyDescent="0.25">
      <c r="A42" s="207">
        <v>37</v>
      </c>
      <c r="B42" s="208" t="s">
        <v>301</v>
      </c>
      <c r="C42" s="217">
        <v>0</v>
      </c>
      <c r="D42" s="210">
        <v>4621</v>
      </c>
      <c r="E42" s="210">
        <v>9150</v>
      </c>
      <c r="F42" s="210">
        <v>140273</v>
      </c>
      <c r="G42" s="210">
        <v>125797</v>
      </c>
      <c r="H42" s="211">
        <v>23885</v>
      </c>
      <c r="I42" s="214" t="s">
        <v>251</v>
      </c>
      <c r="J42" s="215"/>
    </row>
    <row r="43" spans="1:10" s="183" customFormat="1" ht="20.25" customHeight="1" x14ac:dyDescent="0.25">
      <c r="A43" s="218"/>
      <c r="B43" s="218" t="s">
        <v>150</v>
      </c>
      <c r="C43" s="219">
        <f>SUM(C6:C42)</f>
        <v>5080616</v>
      </c>
      <c r="D43" s="219">
        <f t="shared" ref="D43:I43" si="0">SUM(D6:D42)</f>
        <v>286830</v>
      </c>
      <c r="E43" s="219">
        <f t="shared" si="0"/>
        <v>830373</v>
      </c>
      <c r="F43" s="219">
        <f t="shared" si="0"/>
        <v>1723479</v>
      </c>
      <c r="G43" s="219">
        <f t="shared" si="0"/>
        <v>7948219</v>
      </c>
      <c r="H43" s="219">
        <f t="shared" si="0"/>
        <v>216407.66999999998</v>
      </c>
      <c r="I43" s="219">
        <f t="shared" si="0"/>
        <v>218.95</v>
      </c>
      <c r="J43" s="215"/>
    </row>
    <row r="44" spans="1:10" ht="15.75" x14ac:dyDescent="0.25">
      <c r="A44" s="277" t="s">
        <v>302</v>
      </c>
      <c r="B44" s="277"/>
      <c r="C44" s="277"/>
      <c r="D44" s="277"/>
      <c r="E44" s="277"/>
      <c r="F44" s="220"/>
      <c r="G44" s="220"/>
      <c r="H44" s="221"/>
      <c r="I44" s="222"/>
      <c r="J44" s="215"/>
    </row>
    <row r="45" spans="1:10" ht="15.75" customHeight="1" x14ac:dyDescent="0.25">
      <c r="A45" s="278" t="s">
        <v>303</v>
      </c>
      <c r="B45" s="278"/>
      <c r="C45" s="278"/>
      <c r="D45" s="278"/>
      <c r="E45" s="278"/>
      <c r="F45" s="278"/>
      <c r="G45" s="278"/>
      <c r="H45" s="278"/>
      <c r="I45" s="278"/>
      <c r="J45" s="213"/>
    </row>
    <row r="46" spans="1:10" ht="14.25" customHeight="1" x14ac:dyDescent="0.25">
      <c r="A46" s="278"/>
      <c r="B46" s="278"/>
      <c r="C46" s="278"/>
      <c r="D46" s="278"/>
      <c r="E46" s="278"/>
      <c r="F46" s="278"/>
      <c r="G46" s="278"/>
      <c r="H46" s="278"/>
      <c r="I46" s="278"/>
      <c r="J46" s="68"/>
    </row>
    <row r="47" spans="1:10" ht="12" customHeight="1" x14ac:dyDescent="0.25">
      <c r="A47" s="223" t="s">
        <v>304</v>
      </c>
      <c r="B47" s="224"/>
      <c r="C47" s="220"/>
      <c r="D47" s="220"/>
      <c r="E47" s="220"/>
      <c r="F47" s="220"/>
      <c r="G47" s="220"/>
      <c r="H47" s="221"/>
      <c r="I47" s="134"/>
    </row>
  </sheetData>
  <mergeCells count="9">
    <mergeCell ref="A44:E44"/>
    <mergeCell ref="A45:I46"/>
    <mergeCell ref="A1:I1"/>
    <mergeCell ref="A2:A4"/>
    <mergeCell ref="B2:B4"/>
    <mergeCell ref="C2:C4"/>
    <mergeCell ref="D2:D3"/>
    <mergeCell ref="E2:H2"/>
    <mergeCell ref="I2:I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2.1</vt:lpstr>
      <vt:lpstr>2.1 continue</vt:lpstr>
      <vt:lpstr>2.2</vt:lpstr>
      <vt:lpstr>2.3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ESD</cp:lastModifiedBy>
  <dcterms:created xsi:type="dcterms:W3CDTF">2022-02-07T11:02:46Z</dcterms:created>
  <dcterms:modified xsi:type="dcterms:W3CDTF">2022-02-11T09:49:14Z</dcterms:modified>
</cp:coreProperties>
</file>