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ramod Ram\Desktop\"/>
    </mc:Choice>
  </mc:AlternateContent>
  <bookViews>
    <workbookView xWindow="0" yWindow="0" windowWidth="24000" windowHeight="9630" activeTab="2"/>
  </bookViews>
  <sheets>
    <sheet name="6.1" sheetId="1" r:id="rId1"/>
    <sheet name="6.2" sheetId="2" r:id="rId2"/>
    <sheet name="6.3" sheetId="3" r:id="rId3"/>
    <sheet name="6.4" sheetId="4" r:id="rId4"/>
    <sheet name="6.5" sheetId="5" r:id="rId5"/>
    <sheet name="6.5 (Contd.)" sheetId="6" r:id="rId6"/>
    <sheet name="6.6" sheetId="7" r:id="rId7"/>
    <sheet name="6.6 conti" sheetId="8" r:id="rId8"/>
    <sheet name="6.6 conti 1" sheetId="9" r:id="rId9"/>
    <sheet name="6.7" sheetId="10" r:id="rId10"/>
    <sheet name="6.8" sheetId="11" r:id="rId11"/>
    <sheet name="6.9" sheetId="12" r:id="rId12"/>
  </sheets>
  <externalReferences>
    <externalReference r:id="rId13"/>
    <externalReference r:id="rId14"/>
  </externalReferences>
  <definedNames>
    <definedName name="\I">#REF!</definedName>
    <definedName name="\P">#REF!</definedName>
    <definedName name="aa">'[1]Oil Consumption – barrels'!#REF!</definedName>
    <definedName name="INIT">#REF!</definedName>
    <definedName name="LEAP">#REF!</definedName>
    <definedName name="NONLEAP">#REF!</definedName>
    <definedName name="_xlnm.Print_Area" localSheetId="8">'6.6 conti 1'!$A$1:$AJ$43</definedName>
    <definedName name="Prin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2" l="1"/>
  <c r="E7" i="2"/>
  <c r="E8" i="2"/>
  <c r="E9" i="2"/>
  <c r="E10" i="2"/>
  <c r="E11" i="2"/>
  <c r="E12" i="2"/>
  <c r="E13" i="2"/>
  <c r="E14" i="2"/>
  <c r="D6" i="2"/>
  <c r="D7" i="2"/>
  <c r="D8" i="2"/>
  <c r="D9" i="2"/>
  <c r="D10" i="2"/>
  <c r="D11" i="2"/>
  <c r="D12" i="2"/>
  <c r="D13" i="2"/>
  <c r="D14" i="2"/>
  <c r="C6" i="2"/>
  <c r="C7" i="2"/>
  <c r="C8" i="2"/>
  <c r="C9" i="2"/>
  <c r="C10" i="2"/>
  <c r="C11" i="2"/>
  <c r="C12" i="2"/>
  <c r="C13" i="2"/>
  <c r="C14" i="2"/>
  <c r="C5" i="2"/>
  <c r="B6" i="2"/>
  <c r="B7" i="2"/>
  <c r="B8" i="2"/>
  <c r="B9" i="2"/>
  <c r="B10" i="2"/>
  <c r="B11" i="2"/>
  <c r="B12" i="2"/>
  <c r="B13" i="2"/>
  <c r="B14" i="2"/>
  <c r="B5" i="2"/>
  <c r="F6" i="2" l="1"/>
  <c r="F7" i="2"/>
  <c r="F8" i="2"/>
  <c r="F9" i="2"/>
  <c r="F10" i="2"/>
  <c r="F11" i="2"/>
  <c r="F12" i="2"/>
  <c r="F13" i="2"/>
  <c r="F14" i="2"/>
  <c r="F5" i="2"/>
  <c r="E5" i="2"/>
  <c r="D5" i="2"/>
  <c r="C7" i="1"/>
  <c r="C8" i="1"/>
  <c r="C9" i="1"/>
  <c r="C10" i="1"/>
  <c r="C11" i="1"/>
  <c r="C12" i="1"/>
  <c r="C13" i="1"/>
  <c r="C14" i="1"/>
  <c r="C15" i="1"/>
  <c r="B7" i="1"/>
  <c r="B8" i="1"/>
  <c r="B9" i="1"/>
  <c r="B10" i="1"/>
  <c r="B11" i="1"/>
  <c r="B12" i="1"/>
  <c r="B13" i="1"/>
  <c r="B14" i="1"/>
  <c r="B15" i="1"/>
  <c r="C6" i="1"/>
  <c r="B6" i="1"/>
  <c r="E17" i="12" l="1"/>
  <c r="C17" i="12"/>
  <c r="B17" i="12"/>
  <c r="F16" i="12"/>
  <c r="E16" i="12"/>
  <c r="C16" i="12"/>
  <c r="B16" i="12"/>
  <c r="D15" i="12"/>
  <c r="D16" i="12" s="1"/>
  <c r="G14" i="12"/>
  <c r="D14" i="12"/>
  <c r="G13" i="12"/>
  <c r="D13" i="12"/>
  <c r="G12" i="12"/>
  <c r="D12" i="12"/>
  <c r="D11" i="12"/>
  <c r="G11" i="12" s="1"/>
  <c r="G10" i="12"/>
  <c r="D10" i="12"/>
  <c r="G9" i="12"/>
  <c r="D9" i="12"/>
  <c r="G8" i="12"/>
  <c r="D8" i="12"/>
  <c r="D7" i="12"/>
  <c r="G7" i="12" s="1"/>
  <c r="D6" i="12"/>
  <c r="F6" i="12" s="1"/>
  <c r="G20" i="11"/>
  <c r="F20" i="11"/>
  <c r="E20" i="11"/>
  <c r="D20" i="11"/>
  <c r="C20" i="11"/>
  <c r="B20" i="11"/>
  <c r="G19" i="11"/>
  <c r="F19" i="11"/>
  <c r="E19" i="11"/>
  <c r="D19" i="11"/>
  <c r="C19" i="11"/>
  <c r="B19" i="11"/>
  <c r="H18" i="11"/>
  <c r="E18" i="11"/>
  <c r="C18" i="11"/>
  <c r="H17" i="11"/>
  <c r="D18" i="11" s="1"/>
  <c r="H16" i="11"/>
  <c r="H15" i="11"/>
  <c r="H14" i="11"/>
  <c r="H13" i="11"/>
  <c r="H12" i="11"/>
  <c r="H11" i="11"/>
  <c r="H10" i="11"/>
  <c r="H9" i="11"/>
  <c r="H8" i="11"/>
  <c r="K22" i="10"/>
  <c r="J22" i="10"/>
  <c r="I22" i="10"/>
  <c r="H22" i="10"/>
  <c r="G22" i="10"/>
  <c r="F22" i="10"/>
  <c r="E22" i="10"/>
  <c r="D22" i="10"/>
  <c r="C22" i="10"/>
  <c r="B22" i="10"/>
  <c r="L21" i="10"/>
  <c r="K20" i="10"/>
  <c r="L20" i="10" s="1"/>
  <c r="C20" i="10"/>
  <c r="K19" i="10"/>
  <c r="J19" i="10"/>
  <c r="J20" i="10" s="1"/>
  <c r="I19" i="10"/>
  <c r="I20" i="10" s="1"/>
  <c r="H19" i="10"/>
  <c r="H20" i="10" s="1"/>
  <c r="G19" i="10"/>
  <c r="G20" i="10" s="1"/>
  <c r="F19" i="10"/>
  <c r="F20" i="10" s="1"/>
  <c r="E19" i="10"/>
  <c r="D19" i="10"/>
  <c r="C19" i="10"/>
  <c r="B19" i="10"/>
  <c r="B20" i="10" s="1"/>
  <c r="L18" i="10"/>
  <c r="L17" i="10"/>
  <c r="L16" i="10"/>
  <c r="L19" i="10" s="1"/>
  <c r="K14" i="10"/>
  <c r="J14" i="10"/>
  <c r="I14" i="10"/>
  <c r="H14" i="10"/>
  <c r="G14" i="10"/>
  <c r="F14" i="10"/>
  <c r="E14" i="10"/>
  <c r="E20" i="10" s="1"/>
  <c r="D14" i="10"/>
  <c r="D20" i="10" s="1"/>
  <c r="C14" i="10"/>
  <c r="B14" i="10"/>
  <c r="L13" i="10"/>
  <c r="L12" i="10"/>
  <c r="L11" i="10"/>
  <c r="L10" i="10"/>
  <c r="L9" i="10"/>
  <c r="L8" i="10"/>
  <c r="L14" i="10" s="1"/>
  <c r="L7" i="10"/>
  <c r="L6" i="10"/>
  <c r="AC18" i="9"/>
  <c r="AB18" i="9"/>
  <c r="AA18" i="9"/>
  <c r="W18" i="9"/>
  <c r="V18" i="9"/>
  <c r="U18" i="9"/>
  <c r="S18" i="9"/>
  <c r="R18" i="9"/>
  <c r="Q18" i="9"/>
  <c r="L18" i="9"/>
  <c r="K18" i="9"/>
  <c r="H18" i="9"/>
  <c r="F18" i="9"/>
  <c r="D18" i="9"/>
  <c r="C18" i="9"/>
  <c r="AD17" i="9"/>
  <c r="AC17" i="9"/>
  <c r="AB17" i="9"/>
  <c r="AA17" i="9"/>
  <c r="W17" i="9"/>
  <c r="V17" i="9"/>
  <c r="U17" i="9"/>
  <c r="R17" i="9"/>
  <c r="Q17" i="9"/>
  <c r="L17" i="9"/>
  <c r="K17" i="9"/>
  <c r="I17" i="9"/>
  <c r="H17" i="9"/>
  <c r="F17" i="9"/>
  <c r="D17" i="9"/>
  <c r="C17" i="9"/>
  <c r="AD16" i="9"/>
  <c r="W16" i="9"/>
  <c r="M16" i="9"/>
  <c r="M18" i="9" s="1"/>
  <c r="AD15" i="9"/>
  <c r="W15" i="9"/>
  <c r="M15" i="9"/>
  <c r="AD14" i="9"/>
  <c r="W14" i="9"/>
  <c r="M14" i="9"/>
  <c r="AD13" i="9"/>
  <c r="W13" i="9"/>
  <c r="M13" i="9"/>
  <c r="AD12" i="9"/>
  <c r="W12" i="9"/>
  <c r="M12" i="9"/>
  <c r="AD11" i="9"/>
  <c r="W11" i="9"/>
  <c r="M11" i="9"/>
  <c r="AD10" i="9"/>
  <c r="W10" i="9"/>
  <c r="M10" i="9"/>
  <c r="AD9" i="9"/>
  <c r="W9" i="9"/>
  <c r="M9" i="9"/>
  <c r="AD8" i="9"/>
  <c r="W8" i="9"/>
  <c r="M8" i="9"/>
  <c r="AD7" i="9"/>
  <c r="AD18" i="9" s="1"/>
  <c r="W7" i="9"/>
  <c r="M7" i="9"/>
  <c r="H35" i="8"/>
  <c r="E35" i="8"/>
  <c r="D35" i="8"/>
  <c r="C35" i="8"/>
  <c r="H34" i="8"/>
  <c r="E34" i="8"/>
  <c r="J33" i="8"/>
  <c r="J34" i="8" s="1"/>
  <c r="J32" i="8"/>
  <c r="J31" i="8"/>
  <c r="J30" i="8"/>
  <c r="J29" i="8"/>
  <c r="J28" i="8"/>
  <c r="J27" i="8"/>
  <c r="J26" i="8"/>
  <c r="J25" i="8"/>
  <c r="J24" i="8"/>
  <c r="J18" i="8"/>
  <c r="I18" i="8"/>
  <c r="G18" i="8"/>
  <c r="F18" i="8"/>
  <c r="E18" i="8"/>
  <c r="D18" i="8"/>
  <c r="C18" i="8"/>
  <c r="J17" i="8"/>
  <c r="I17" i="8"/>
  <c r="H17" i="8"/>
  <c r="G17" i="8"/>
  <c r="F17" i="8"/>
  <c r="E17" i="8"/>
  <c r="D17" i="8"/>
  <c r="C17" i="8"/>
  <c r="K16" i="8"/>
  <c r="K18" i="8" s="1"/>
  <c r="K15" i="8"/>
  <c r="K14" i="8"/>
  <c r="K13" i="8"/>
  <c r="K12" i="8"/>
  <c r="K11" i="8"/>
  <c r="K10" i="8"/>
  <c r="K9" i="8"/>
  <c r="K8" i="8"/>
  <c r="K7" i="8"/>
  <c r="K36" i="7"/>
  <c r="I36" i="7"/>
  <c r="G36" i="7"/>
  <c r="F36" i="7"/>
  <c r="E36" i="7"/>
  <c r="D36" i="7"/>
  <c r="C36" i="7"/>
  <c r="K35" i="7"/>
  <c r="I35" i="7"/>
  <c r="H35" i="7"/>
  <c r="G35" i="7"/>
  <c r="F35" i="7"/>
  <c r="E35" i="7"/>
  <c r="D35" i="7"/>
  <c r="C35" i="7"/>
  <c r="K16" i="7"/>
  <c r="J16" i="7"/>
  <c r="I16" i="7"/>
  <c r="H16" i="7"/>
  <c r="G16" i="7"/>
  <c r="F16" i="7"/>
  <c r="E16" i="7"/>
  <c r="D16" i="7"/>
  <c r="C16" i="7"/>
  <c r="K15" i="7"/>
  <c r="J15" i="7"/>
  <c r="I15" i="7"/>
  <c r="H15" i="7"/>
  <c r="G15" i="7"/>
  <c r="F15" i="7"/>
  <c r="E15" i="7"/>
  <c r="D15" i="7"/>
  <c r="C15" i="7"/>
  <c r="I20" i="6"/>
  <c r="H20" i="6"/>
  <c r="G20" i="6"/>
  <c r="F20" i="6"/>
  <c r="E20" i="6"/>
  <c r="D20" i="6"/>
  <c r="C20" i="6"/>
  <c r="B20" i="6"/>
  <c r="I19" i="6"/>
  <c r="H19" i="6"/>
  <c r="G19" i="6"/>
  <c r="F19" i="6"/>
  <c r="E19" i="6"/>
  <c r="D19" i="6"/>
  <c r="C19" i="6"/>
  <c r="B19" i="6"/>
  <c r="G18" i="6"/>
  <c r="F18" i="6"/>
  <c r="E18" i="6"/>
  <c r="D18" i="6"/>
  <c r="C18" i="6"/>
  <c r="B18" i="6"/>
  <c r="H18" i="5"/>
  <c r="G18" i="5"/>
  <c r="F18" i="5"/>
  <c r="E18" i="5"/>
  <c r="D18" i="5"/>
  <c r="C18" i="5"/>
  <c r="B18" i="5"/>
  <c r="AZ17" i="5"/>
  <c r="AY17" i="5"/>
  <c r="AX17" i="5"/>
  <c r="H17" i="5"/>
  <c r="G17" i="5"/>
  <c r="F17" i="5"/>
  <c r="E17" i="5"/>
  <c r="D17" i="5"/>
  <c r="C17" i="5"/>
  <c r="B17" i="5"/>
  <c r="AZ16" i="5"/>
  <c r="AY16" i="5"/>
  <c r="AX16" i="5"/>
  <c r="H16" i="5"/>
  <c r="G16" i="5"/>
  <c r="F16" i="5"/>
  <c r="E16" i="5"/>
  <c r="D16" i="5"/>
  <c r="C16" i="5"/>
  <c r="B16" i="5"/>
  <c r="AZ15" i="5"/>
  <c r="AY15" i="5"/>
  <c r="AX15" i="5"/>
  <c r="AJ15" i="5"/>
  <c r="AZ14" i="5"/>
  <c r="AY14" i="5"/>
  <c r="AX14" i="5"/>
  <c r="AZ13" i="5"/>
  <c r="AY13" i="5"/>
  <c r="AX13" i="5"/>
  <c r="AZ12" i="5"/>
  <c r="AY12" i="5"/>
  <c r="AX12" i="5"/>
  <c r="AZ11" i="5"/>
  <c r="AY11" i="5"/>
  <c r="AX11" i="5"/>
  <c r="AZ10" i="5"/>
  <c r="AY10" i="5"/>
  <c r="AX10" i="5"/>
  <c r="AZ9" i="5"/>
  <c r="AY9" i="5"/>
  <c r="AX9" i="5"/>
  <c r="AZ8" i="5"/>
  <c r="AY8" i="5"/>
  <c r="AX8" i="5"/>
  <c r="G17" i="4"/>
  <c r="F17" i="4"/>
  <c r="E17" i="4"/>
  <c r="D17" i="4"/>
  <c r="C17" i="4"/>
  <c r="B17" i="4"/>
  <c r="G16" i="4"/>
  <c r="F16" i="4"/>
  <c r="E16" i="4"/>
  <c r="D16" i="4"/>
  <c r="C16" i="4"/>
  <c r="B16" i="4"/>
  <c r="E15" i="4"/>
  <c r="H14" i="4"/>
  <c r="D15" i="4" s="1"/>
  <c r="H13" i="4"/>
  <c r="H12" i="4"/>
  <c r="H11" i="4"/>
  <c r="H10" i="4"/>
  <c r="H9" i="4"/>
  <c r="H8" i="4"/>
  <c r="H7" i="4"/>
  <c r="H6" i="4"/>
  <c r="H5" i="4"/>
  <c r="K17" i="3"/>
  <c r="J17" i="3"/>
  <c r="I17" i="3"/>
  <c r="H17" i="3"/>
  <c r="G17" i="3"/>
  <c r="F17" i="3"/>
  <c r="E17" i="3"/>
  <c r="D17" i="3"/>
  <c r="C17" i="3"/>
  <c r="B17" i="3"/>
  <c r="J16" i="3"/>
  <c r="I16" i="3"/>
  <c r="H16" i="3"/>
  <c r="G16" i="3"/>
  <c r="F16" i="3"/>
  <c r="E16" i="3"/>
  <c r="D16" i="3"/>
  <c r="C16" i="3"/>
  <c r="B16" i="3"/>
  <c r="H15" i="3"/>
  <c r="G15" i="3"/>
  <c r="F15" i="3"/>
  <c r="C15" i="3"/>
  <c r="K14" i="3"/>
  <c r="K16" i="3" s="1"/>
  <c r="K13" i="3"/>
  <c r="K12" i="3"/>
  <c r="K11" i="3"/>
  <c r="K10" i="3"/>
  <c r="K9" i="3"/>
  <c r="K8" i="3"/>
  <c r="K7" i="3"/>
  <c r="K6" i="3"/>
  <c r="K5" i="3"/>
  <c r="G8" i="2"/>
  <c r="G7" i="2"/>
  <c r="B16" i="2"/>
  <c r="F17" i="1"/>
  <c r="E17" i="1"/>
  <c r="D17" i="1"/>
  <c r="F16" i="1"/>
  <c r="E16" i="1"/>
  <c r="D16" i="1"/>
  <c r="C16" i="1"/>
  <c r="B16" i="1"/>
  <c r="C17" i="1"/>
  <c r="B17" i="1"/>
  <c r="G13" i="2" l="1"/>
  <c r="G6" i="2"/>
  <c r="C16" i="2"/>
  <c r="F16" i="2"/>
  <c r="G10" i="2"/>
  <c r="G12" i="2"/>
  <c r="G9" i="2"/>
  <c r="G11" i="2"/>
  <c r="F17" i="12"/>
  <c r="G6" i="12"/>
  <c r="D17" i="12"/>
  <c r="G15" i="12"/>
  <c r="F18" i="11"/>
  <c r="H20" i="11"/>
  <c r="G18" i="11"/>
  <c r="H19" i="11"/>
  <c r="B18" i="11"/>
  <c r="M17" i="9"/>
  <c r="J35" i="8"/>
  <c r="K17" i="8"/>
  <c r="F15" i="4"/>
  <c r="H17" i="4"/>
  <c r="G15" i="4"/>
  <c r="H16" i="4"/>
  <c r="C15" i="4"/>
  <c r="B15" i="4"/>
  <c r="I15" i="3"/>
  <c r="B15" i="3"/>
  <c r="J15" i="3"/>
  <c r="D15" i="3"/>
  <c r="E15" i="3"/>
  <c r="G14" i="2"/>
  <c r="E15" i="2" s="1"/>
  <c r="D16" i="2"/>
  <c r="G5" i="2"/>
  <c r="E16" i="2"/>
  <c r="G17" i="12" l="1"/>
  <c r="G16" i="12"/>
  <c r="H15" i="4"/>
  <c r="K15" i="3"/>
  <c r="G16" i="2"/>
  <c r="G15" i="2"/>
  <c r="F15" i="2"/>
  <c r="D15" i="2"/>
  <c r="C15" i="2"/>
  <c r="B15" i="2"/>
</calcChain>
</file>

<file path=xl/sharedStrings.xml><?xml version="1.0" encoding="utf-8"?>
<sst xmlns="http://schemas.openxmlformats.org/spreadsheetml/2006/main" count="491" uniqueCount="210">
  <si>
    <t>Table 6.1:  Yearwise Consumption of  Energy Resources in Physical Units</t>
  </si>
  <si>
    <t>Year</t>
  </si>
  <si>
    <t>Coal #</t>
  </si>
  <si>
    <t xml:space="preserve">Lignite </t>
  </si>
  <si>
    <t>Crude Oil** MMT</t>
  </si>
  <si>
    <t>Natural Gas (Billion Cubic Metres)</t>
  </si>
  <si>
    <t>Electricity (GWh)</t>
  </si>
  <si>
    <t>(Million Tonnes)</t>
  </si>
  <si>
    <t>2011-12</t>
  </si>
  <si>
    <t>2012-13</t>
  </si>
  <si>
    <t>2013-14</t>
  </si>
  <si>
    <t>2014-15</t>
  </si>
  <si>
    <t>2015-16</t>
  </si>
  <si>
    <t>2016-17</t>
  </si>
  <si>
    <t>2017-18</t>
  </si>
  <si>
    <t>2018-19</t>
  </si>
  <si>
    <t>2019-20</t>
  </si>
  <si>
    <t>2020-21 (P)</t>
  </si>
  <si>
    <t>Growth rate of 2020-21 over 2019-20(%)</t>
  </si>
  <si>
    <t>CAGR 2011-12 to 2020-21 (P) (%)</t>
  </si>
  <si>
    <t>(P): Provisional</t>
  </si>
  <si>
    <r>
      <t>GWh = Giga Watt hour = 10</t>
    </r>
    <r>
      <rPr>
        <vertAlign val="superscript"/>
        <sz val="10"/>
        <color indexed="8"/>
        <rFont val="Times New Roman"/>
        <family val="1"/>
      </rPr>
      <t>6</t>
    </r>
    <r>
      <rPr>
        <sz val="10"/>
        <color indexed="8"/>
        <rFont val="Times New Roman"/>
        <family val="1"/>
      </rPr>
      <t xml:space="preserve"> x Kilo Watt hour</t>
    </r>
  </si>
  <si>
    <t>**Crude oil in terms of refinery crude throughput.</t>
  </si>
  <si>
    <t xml:space="preserve"># Does not include Lignite </t>
  </si>
  <si>
    <t>Sources:</t>
  </si>
  <si>
    <t xml:space="preserve">1.  Office of Coal Controller, Ministry of Coal </t>
  </si>
  <si>
    <t>2.  Ministry of Petroleum &amp; Natural Gas.</t>
  </si>
  <si>
    <t xml:space="preserve">3.  Central Electricity Authority. </t>
  </si>
  <si>
    <t>Table 6.2: Yearwise Consumption of  Energy Resources in Energy Units</t>
  </si>
  <si>
    <t>(In Petajoules)</t>
  </si>
  <si>
    <t xml:space="preserve">Coal </t>
  </si>
  <si>
    <t>Lignite</t>
  </si>
  <si>
    <t>Crude Oil *</t>
  </si>
  <si>
    <t>Natural  Gas</t>
  </si>
  <si>
    <t>Electricity #</t>
  </si>
  <si>
    <t>Total</t>
  </si>
  <si>
    <t>% Share in total consumption for 2020-21 (P)</t>
  </si>
  <si>
    <t>CAGR 2011-12  to 2020-21 (%)</t>
  </si>
  <si>
    <t>*: Crude oil in terms of refinery crude processed.</t>
  </si>
  <si>
    <t>(P): Provisional.</t>
  </si>
  <si>
    <t xml:space="preserve">#: Include Hydro, Nuclear and other renewable sources electricity from utilities </t>
  </si>
  <si>
    <t>Note: Here the value of energy in peta joules relates to the production value from Hydro and Nuclear only. Due to non availability of the data the consumption value is taken equivalent to production value</t>
  </si>
  <si>
    <t>Table 6.3:  Yearwise Consumption of Coal - Industrywise</t>
  </si>
  <si>
    <t xml:space="preserve">                                            ( Million Tonnes)</t>
  </si>
  <si>
    <t>Electricity</t>
  </si>
  <si>
    <t>Steel  &amp; Washery + Import Coking</t>
  </si>
  <si>
    <t>Cement</t>
  </si>
  <si>
    <t xml:space="preserve">Paper </t>
  </si>
  <si>
    <t>Textile</t>
  </si>
  <si>
    <t>Sponge Iron</t>
  </si>
  <si>
    <t>Fertilizers &amp;chemicals</t>
  </si>
  <si>
    <t>Bricks</t>
  </si>
  <si>
    <t>Others plus import non-coking *</t>
  </si>
  <si>
    <t xml:space="preserve">                                             </t>
  </si>
  <si>
    <t>11 = 2 to 10</t>
  </si>
  <si>
    <t>Percentage Distribution ( in 2020-21)</t>
  </si>
  <si>
    <t>CAGR 2011-12 to 2020-21(%)</t>
  </si>
  <si>
    <t>* Includes Sponge Iron, colliery consumption, jute, bricks, coal for soft coke, fertilisers &amp; other  industries, import of non coking coal</t>
  </si>
  <si>
    <t>Source :  Office of the Coal Controller, Ministry of Coal</t>
  </si>
  <si>
    <t>Table 6.4: Yearwise Consumption of Lignite -  Industrywise</t>
  </si>
  <si>
    <t xml:space="preserve">                                            ( Million  Tonnes)</t>
  </si>
  <si>
    <t>Steel  &amp; Washery</t>
  </si>
  <si>
    <t>Others *</t>
  </si>
  <si>
    <t>8=2 to 7</t>
  </si>
  <si>
    <t xml:space="preserve">2019-20 </t>
  </si>
  <si>
    <t xml:space="preserve">Distribution (%) </t>
  </si>
  <si>
    <t xml:space="preserve">* Includes Sponge Iron, colliery consumption., jute, bricks, coal for soft coke, chemicals, fertilisers &amp; other  industries consumption. </t>
  </si>
  <si>
    <t>From 2009-10 onwards cotton is also included in others.</t>
  </si>
  <si>
    <t>Table 6.5 : Yearwise Consumption of  Petroleum Products - Categorywise</t>
  </si>
  <si>
    <t xml:space="preserve">      (Million Tonnes)</t>
  </si>
  <si>
    <t xml:space="preserve">Year </t>
  </si>
  <si>
    <t>Light Distillates</t>
  </si>
  <si>
    <t>Middle Distillates</t>
  </si>
  <si>
    <t>LPG</t>
  </si>
  <si>
    <t>Petrol</t>
  </si>
  <si>
    <t>Naphtha</t>
  </si>
  <si>
    <t>Kerosene</t>
  </si>
  <si>
    <t>Aviation Turbine Fuel</t>
  </si>
  <si>
    <t>High Speed Diesel Oil</t>
  </si>
  <si>
    <t>Light Diesel Oil</t>
  </si>
  <si>
    <t>% Distribution in 2020-21(P)</t>
  </si>
  <si>
    <t>Growth rate of 2020-21 over 2019-20 (%)</t>
  </si>
  <si>
    <t>(P) : Provisional</t>
  </si>
  <si>
    <t xml:space="preserve"> Note: Consumption includes sales by oil companies, own consumption and direct private imports</t>
  </si>
  <si>
    <t xml:space="preserve">  Total may not tally due to rounding off.</t>
  </si>
  <si>
    <t>Table  6.5 (Contd.) : Yearwise Consumption of  Petroleum Products - Categorywise</t>
  </si>
  <si>
    <t xml:space="preserve">      (Million  Tonnes)</t>
  </si>
  <si>
    <t>Heavy Ends</t>
  </si>
  <si>
    <t>Others*</t>
  </si>
  <si>
    <t>Total Consumption</t>
  </si>
  <si>
    <t>Refinery Fuel and Losses</t>
  </si>
  <si>
    <t>Total including Refinery Fuel and losses</t>
  </si>
  <si>
    <t>Fuel  Oil</t>
  </si>
  <si>
    <t>Lubricants</t>
  </si>
  <si>
    <t>Bitumen</t>
  </si>
  <si>
    <t>Petroleum
coke</t>
  </si>
  <si>
    <t>15=2 to 14</t>
  </si>
  <si>
    <t>% Distribution in 2020-21 (P)</t>
  </si>
  <si>
    <t>-</t>
  </si>
  <si>
    <t>CAGR 2011-12 to 2020-21 (%)</t>
  </si>
  <si>
    <t>(P) : Provisional;</t>
  </si>
  <si>
    <t>Consumption includes sales by oil companies, own consumption and direct private imports</t>
  </si>
  <si>
    <t>* : Includes those of light &amp; middle distillates and heavy ends and sales through private parties.</t>
  </si>
  <si>
    <t>Source: Ministry of Petroleum &amp; Natural Gas.</t>
  </si>
  <si>
    <t xml:space="preserve">Table 6.6 (A): Yearwise Consumption of Selected Petroleum Products - Sectorwise(end use)       </t>
  </si>
  <si>
    <t xml:space="preserve"> ('000 Tonnes)</t>
  </si>
  <si>
    <t>Petroleum Product</t>
  </si>
  <si>
    <t>Transport</t>
  </si>
  <si>
    <t>Plantation/
Agriculture</t>
  </si>
  <si>
    <t>Power Generation</t>
  </si>
  <si>
    <t>Industry</t>
  </si>
  <si>
    <t>Mining &amp; Quarrying</t>
  </si>
  <si>
    <t>Resellers/Retail</t>
  </si>
  <si>
    <t>Misc. Services</t>
  </si>
  <si>
    <t>Pvt Imports</t>
  </si>
  <si>
    <t>11 =3 to10</t>
  </si>
  <si>
    <t>Table  6.6 (B) :  Yearwise Consumption of Selected Petroleum Products - 
Sectorwise(end use)</t>
  </si>
  <si>
    <t>resellers/Retail</t>
  </si>
  <si>
    <t>Light  Diesel Oil</t>
  </si>
  <si>
    <t>**</t>
  </si>
  <si>
    <t xml:space="preserve">Note:  ** denotes that the  data of Resellers / Retail are included in Miscellaneous services </t>
  </si>
  <si>
    <t xml:space="preserve">Table  6.6 (C) : Yearwise Consumption of Selected Petroleum Products - 
Sectorwise(end use)    </t>
  </si>
  <si>
    <t xml:space="preserve">                                              ('000 Tonnes)</t>
  </si>
  <si>
    <t>Furnace Oil</t>
  </si>
  <si>
    <t>Table  6.6 (D) : Yearwise Consumption of Selected Petroleum Products - Sectorwise(end use)</t>
  </si>
  <si>
    <t>10 =3 to 9</t>
  </si>
  <si>
    <t>Low Sulphur Heavy Stock</t>
  </si>
  <si>
    <t xml:space="preserve">Table  6.6 (E) : Yearwise Consumption of Selected Petroleum Products - 
Sectorwise(end use)  </t>
  </si>
  <si>
    <t>Table  6.6 (F) : Yearwise Consumption of Selected Petroleum Products - Sectorwise(end use)</t>
  </si>
  <si>
    <t>Table  6.6 (G) : Yearwise Consumption of Selected Petroleum Products - Sectorwise(end use)</t>
  </si>
  <si>
    <t>Manufacturing/Non domestic</t>
  </si>
  <si>
    <t>Mining</t>
  </si>
  <si>
    <t>Domestic Distribution</t>
  </si>
  <si>
    <t>Non- Domestic /Industry/Commercial</t>
  </si>
  <si>
    <t>Reseller/ Retail</t>
  </si>
  <si>
    <t>Other/ Misc. Services</t>
  </si>
  <si>
    <t>Private import</t>
  </si>
  <si>
    <t>Fertiliser Sector</t>
  </si>
  <si>
    <t>Petro chemicals</t>
  </si>
  <si>
    <t>Power Sector</t>
  </si>
  <si>
    <t>Steel Plants</t>
  </si>
  <si>
    <t>Others</t>
  </si>
  <si>
    <t>Domestic</t>
  </si>
  <si>
    <t>Commercial/ Industry</t>
  </si>
  <si>
    <t>13=sum of (3) to (12)</t>
  </si>
  <si>
    <t>9 =3 to 8</t>
  </si>
  <si>
    <t>6=3 to 5</t>
  </si>
  <si>
    <t>Liquefied Petroleum Gas</t>
  </si>
  <si>
    <t xml:space="preserve">N A </t>
  </si>
  <si>
    <t>Naptha</t>
  </si>
  <si>
    <t>SKO(Kerosene)</t>
  </si>
  <si>
    <t>Table 6.7: Yearwise Consumption of Natural Gas - Sectorwise</t>
  </si>
  <si>
    <t>(Figures in MMSCM)</t>
  </si>
  <si>
    <t>Sector</t>
  </si>
  <si>
    <t xml:space="preserve">2018-19 </t>
  </si>
  <si>
    <t>% Share of Total</t>
  </si>
  <si>
    <t>4</t>
  </si>
  <si>
    <t>5</t>
  </si>
  <si>
    <t>6</t>
  </si>
  <si>
    <t>7</t>
  </si>
  <si>
    <t>8</t>
  </si>
  <si>
    <t>9</t>
  </si>
  <si>
    <t>10</t>
  </si>
  <si>
    <t>(a) Energy Purpose</t>
  </si>
  <si>
    <t>Power</t>
  </si>
  <si>
    <t>Industrial &amp; Manufacturing</t>
  </si>
  <si>
    <t>City or Local Natural Gas Distribution Network incl. Road Transport</t>
  </si>
  <si>
    <t>Agriculture (Tea Plantation)</t>
  </si>
  <si>
    <t>Internal Consumption for Pipeline System</t>
  </si>
  <si>
    <t>Refinery</t>
  </si>
  <si>
    <t>LPG Shrinkage</t>
  </si>
  <si>
    <t>Miscellaneous</t>
  </si>
  <si>
    <t>Total (a)</t>
  </si>
  <si>
    <t>(b) Non-Energy Purpose</t>
  </si>
  <si>
    <t>Fertilizer Industry</t>
  </si>
  <si>
    <t>Petrochemical</t>
  </si>
  <si>
    <t>Total (b)</t>
  </si>
  <si>
    <t>Total Sectorial Sales (a+b)</t>
  </si>
  <si>
    <t>Total Consumption **</t>
  </si>
  <si>
    <t xml:space="preserve">Total Consumption in MMSCMD </t>
  </si>
  <si>
    <t>Note: **: Availability Basis (Net Production+LNG Imports)</t>
  </si>
  <si>
    <t>P: Provisional</t>
  </si>
  <si>
    <t>1. Re-classification among the sectors of consumption of natural gas under energy and non-energy sectors, has been done depending on usage. Sectors where natural gas is being used as feedstock are classified as consumption of gas under non-energy purpose whereas those sectors where natural gas is being used as fuel are classified as consumption of gas under energy purpose .</t>
  </si>
  <si>
    <t>2. Sectorial Sales/consumption of natural gas includes RLNG.</t>
  </si>
  <si>
    <t>3. Total may not tally due to rounding off.</t>
  </si>
  <si>
    <t>4. The reasons for the variation between the consolidated availability and the consumption can be attributed to stock changes, conversion factor (volume/energy) and the provisional data reported by the companies.</t>
  </si>
  <si>
    <t>Source: PPAC</t>
  </si>
  <si>
    <t xml:space="preserve"> </t>
  </si>
  <si>
    <r>
      <rPr>
        <b/>
        <i/>
        <sz val="9"/>
        <color rgb="FF000000"/>
        <rFont val="Arial"/>
        <family val="2"/>
      </rPr>
      <t>Note :</t>
    </r>
    <r>
      <rPr>
        <i/>
        <sz val="9"/>
        <color rgb="FF000000"/>
        <rFont val="Arial"/>
        <family val="2"/>
      </rPr>
      <t xml:space="preserve">LPG shrinkage is being shifted from Non-Energy purpose to Energy Purpose. Since, LPG shrinkage is a transformation process and LPG produced is further </t>
    </r>
  </si>
  <si>
    <t>used for energy purposes to meet domestic / household energy requirements. Therefore, it has been shifted from ‘non energy purpose’ to 'energy purpose' </t>
  </si>
  <si>
    <t xml:space="preserve">Table 6.8: Yearwise Consumption of Electricity - Sectorwise </t>
  </si>
  <si>
    <r>
      <t>(in Giga Watt Hour = 10</t>
    </r>
    <r>
      <rPr>
        <b/>
        <vertAlign val="superscript"/>
        <sz val="10"/>
        <color indexed="8"/>
        <rFont val="Times New Roman"/>
        <family val="1"/>
      </rPr>
      <t>6</t>
    </r>
    <r>
      <rPr>
        <b/>
        <sz val="10"/>
        <color indexed="8"/>
        <rFont val="Times New Roman"/>
        <family val="1"/>
      </rPr>
      <t xml:space="preserve">  Kilo Watt Hour)</t>
    </r>
  </si>
  <si>
    <t>Agriculture</t>
  </si>
  <si>
    <t>Commercial</t>
  </si>
  <si>
    <t>Traction &amp; Railways</t>
  </si>
  <si>
    <t>Consumed</t>
  </si>
  <si>
    <t xml:space="preserve">% share in 2020-21(%) </t>
  </si>
  <si>
    <t>Source : Central Electricity Authority.</t>
  </si>
  <si>
    <t>Table 6.9 :  Electricity Generated (from Utilities), Distributed, Sold and Transmission Losses</t>
  </si>
  <si>
    <r>
      <t>in Giga Watt hour =10</t>
    </r>
    <r>
      <rPr>
        <b/>
        <vertAlign val="superscript"/>
        <sz val="10"/>
        <color indexed="8"/>
        <rFont val="Times New Roman"/>
        <family val="1"/>
      </rPr>
      <t>6</t>
    </r>
    <r>
      <rPr>
        <b/>
        <sz val="10"/>
        <color indexed="8"/>
        <rFont val="Times New Roman"/>
        <family val="1"/>
      </rPr>
      <t xml:space="preserve">  Kilo Watt hour</t>
    </r>
  </si>
  <si>
    <t>Net Electricity Generated from Utilities</t>
  </si>
  <si>
    <t>Purchases from Non-Utilities + Net Import from Other Countries</t>
  </si>
  <si>
    <t>Net Electricity Available for Supply</t>
  </si>
  <si>
    <t xml:space="preserve">Sold to Ultimate Consumers </t>
  </si>
  <si>
    <t xml:space="preserve"> Loss in transmission &amp; distribution</t>
  </si>
  <si>
    <t xml:space="preserve"> Loss in transmission &amp; distribution     (%)</t>
  </si>
  <si>
    <t>4=2+3</t>
  </si>
  <si>
    <t>6=4-5</t>
  </si>
  <si>
    <t>CAGR 2010-11 to 2020-21 (%)</t>
  </si>
  <si>
    <t xml:space="preserve">Source : Central Electricity Authority.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</si>
</sst>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00"/>
    <numFmt numFmtId="167" formatCode="_(* #,##0_);_(* \(#,##0\);_(* &quot;-&quot;??_);_(@_)"/>
    <numFmt numFmtId="168" formatCode="##0.000"/>
    <numFmt numFmtId="169" formatCode="#,##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b/>
      <sz val="13"/>
      <color indexed="8"/>
      <name val="Times New Roman"/>
      <family val="1"/>
    </font>
    <font>
      <b/>
      <sz val="10"/>
      <color indexed="8"/>
      <name val="Times New Roman"/>
      <family val="1"/>
    </font>
    <font>
      <sz val="10"/>
      <color indexed="8"/>
      <name val="Times New Roman"/>
      <family val="1"/>
    </font>
    <font>
      <sz val="10"/>
      <name val="Courier"/>
      <family val="3"/>
    </font>
    <font>
      <sz val="10"/>
      <name val="Times New Roman"/>
      <family val="1"/>
    </font>
    <font>
      <sz val="10"/>
      <color theme="1"/>
      <name val="Times New Roman"/>
      <family val="1"/>
    </font>
    <font>
      <sz val="11"/>
      <name val="Times New Roman"/>
      <family val="1"/>
    </font>
    <font>
      <vertAlign val="superscript"/>
      <sz val="10"/>
      <color indexed="8"/>
      <name val="Times New Roman"/>
      <family val="1"/>
    </font>
    <font>
      <i/>
      <sz val="10"/>
      <color indexed="8"/>
      <name val="Times New Roman"/>
      <family val="1"/>
    </font>
    <font>
      <i/>
      <sz val="11"/>
      <color theme="1"/>
      <name val="Calibri"/>
      <family val="2"/>
      <scheme val="minor"/>
    </font>
    <font>
      <sz val="12"/>
      <name val="Arial"/>
      <family val="2"/>
    </font>
    <font>
      <b/>
      <sz val="14"/>
      <color indexed="8"/>
      <name val="Times New Roman"/>
      <family val="1"/>
    </font>
    <font>
      <b/>
      <sz val="10"/>
      <name val="Times New Roman"/>
      <family val="1"/>
    </font>
    <font>
      <sz val="10"/>
      <name val="Arial"/>
      <family val="2"/>
    </font>
    <font>
      <sz val="11"/>
      <color theme="1"/>
      <name val="Times New Roman"/>
      <family val="1"/>
    </font>
    <font>
      <b/>
      <sz val="12"/>
      <color indexed="8"/>
      <name val="Times New Roman"/>
      <family val="1"/>
    </font>
    <font>
      <sz val="11"/>
      <name val="Arial"/>
      <family val="2"/>
    </font>
    <font>
      <sz val="12"/>
      <color indexed="8"/>
      <name val="Times New Roman"/>
      <family val="1"/>
    </font>
    <font>
      <sz val="11"/>
      <color indexed="8"/>
      <name val="Calibri"/>
      <family val="2"/>
    </font>
    <font>
      <sz val="10"/>
      <color theme="1"/>
      <name val="Calibri"/>
      <family val="2"/>
      <scheme val="minor"/>
    </font>
    <font>
      <b/>
      <sz val="16"/>
      <color indexed="8"/>
      <name val="Times New Roman"/>
      <family val="1"/>
    </font>
    <font>
      <b/>
      <sz val="14"/>
      <name val="Times New Roman"/>
      <family val="1"/>
    </font>
    <font>
      <b/>
      <i/>
      <sz val="10"/>
      <name val="Times New Roman"/>
      <family val="1"/>
    </font>
    <font>
      <sz val="9"/>
      <name val="Times New Roman"/>
      <family val="1"/>
    </font>
    <font>
      <i/>
      <sz val="9"/>
      <color rgb="FF000000"/>
      <name val="Arial"/>
      <family val="2"/>
    </font>
    <font>
      <b/>
      <i/>
      <sz val="9"/>
      <color rgb="FF000000"/>
      <name val="Arial"/>
      <family val="2"/>
    </font>
    <font>
      <b/>
      <sz val="14"/>
      <color rgb="FF000000"/>
      <name val="Times New Roman"/>
      <family val="1"/>
    </font>
    <font>
      <b/>
      <vertAlign val="superscript"/>
      <sz val="10"/>
      <color indexed="8"/>
      <name val="Times New Roman"/>
      <family val="1"/>
    </font>
    <font>
      <b/>
      <i/>
      <sz val="10"/>
      <color indexed="8"/>
      <name val="Times New Roman"/>
      <family val="1"/>
    </font>
    <font>
      <b/>
      <sz val="1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6" fillId="0" borderId="0"/>
    <xf numFmtId="0" fontId="6" fillId="0" borderId="0"/>
    <xf numFmtId="0" fontId="13" fillId="0" borderId="0"/>
    <xf numFmtId="164" fontId="16" fillId="0" borderId="0" applyFont="0" applyFill="0" applyBorder="0" applyAlignment="0" applyProtection="0"/>
    <xf numFmtId="0" fontId="16" fillId="0" borderId="0"/>
    <xf numFmtId="0" fontId="21" fillId="0" borderId="0"/>
    <xf numFmtId="0" fontId="16" fillId="0" borderId="0"/>
    <xf numFmtId="0" fontId="16" fillId="0" borderId="0"/>
  </cellStyleXfs>
  <cellXfs count="369">
    <xf numFmtId="0" fontId="0" fillId="0" borderId="0" xfId="0"/>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0" borderId="0" xfId="0" applyAlignment="1">
      <alignment vertical="center" wrapText="1"/>
    </xf>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8" xfId="0" applyFont="1" applyFill="1" applyBorder="1" applyAlignment="1">
      <alignment horizontal="center" vertical="center"/>
    </xf>
    <xf numFmtId="2" fontId="5" fillId="0" borderId="0" xfId="1" applyNumberFormat="1" applyFont="1" applyFill="1" applyBorder="1" applyAlignment="1">
      <alignment horizontal="center"/>
    </xf>
    <xf numFmtId="0" fontId="5" fillId="3" borderId="7" xfId="0" applyFont="1" applyFill="1" applyBorder="1" applyAlignment="1">
      <alignment horizontal="left" indent="2"/>
    </xf>
    <xf numFmtId="4" fontId="5" fillId="3" borderId="12" xfId="3" applyNumberFormat="1" applyFont="1" applyFill="1" applyBorder="1" applyAlignment="1">
      <alignment horizontal="center"/>
    </xf>
    <xf numFmtId="4" fontId="5" fillId="3" borderId="0" xfId="3" applyNumberFormat="1" applyFont="1" applyFill="1" applyBorder="1" applyAlignment="1">
      <alignment horizontal="center"/>
    </xf>
    <xf numFmtId="4" fontId="7" fillId="3" borderId="7" xfId="4" applyNumberFormat="1" applyFont="1" applyFill="1" applyBorder="1" applyAlignment="1">
      <alignment horizontal="center"/>
    </xf>
    <xf numFmtId="4" fontId="5" fillId="3" borderId="7" xfId="3" applyNumberFormat="1" applyFont="1" applyFill="1" applyBorder="1" applyAlignment="1">
      <alignment horizontal="center"/>
    </xf>
    <xf numFmtId="4" fontId="8" fillId="3" borderId="12" xfId="1" applyNumberFormat="1" applyFont="1" applyFill="1" applyBorder="1" applyAlignment="1">
      <alignment horizontal="center" vertical="center"/>
    </xf>
    <xf numFmtId="2" fontId="0" fillId="0" borderId="0" xfId="0" applyNumberFormat="1"/>
    <xf numFmtId="0" fontId="5" fillId="3" borderId="13" xfId="0" applyFont="1" applyFill="1" applyBorder="1" applyAlignment="1">
      <alignment horizontal="left" indent="2"/>
    </xf>
    <xf numFmtId="4" fontId="7" fillId="3" borderId="13" xfId="4" applyNumberFormat="1" applyFont="1" applyFill="1" applyBorder="1" applyAlignment="1">
      <alignment horizontal="center"/>
    </xf>
    <xf numFmtId="4" fontId="5" fillId="3" borderId="13" xfId="3" applyNumberFormat="1" applyFont="1" applyFill="1" applyBorder="1" applyAlignment="1">
      <alignment horizontal="center"/>
    </xf>
    <xf numFmtId="4" fontId="7" fillId="3" borderId="13" xfId="5" applyNumberFormat="1" applyFont="1" applyFill="1" applyBorder="1" applyAlignment="1">
      <alignment horizontal="center"/>
    </xf>
    <xf numFmtId="4" fontId="5" fillId="0" borderId="0" xfId="1" applyNumberFormat="1" applyFont="1" applyBorder="1" applyAlignment="1">
      <alignment horizontal="center"/>
    </xf>
    <xf numFmtId="3" fontId="5" fillId="4" borderId="0" xfId="0" applyNumberFormat="1" applyFont="1" applyFill="1" applyBorder="1"/>
    <xf numFmtId="0" fontId="0" fillId="0" borderId="0" xfId="0" applyBorder="1"/>
    <xf numFmtId="0" fontId="5" fillId="3" borderId="10" xfId="0" applyFont="1" applyFill="1" applyBorder="1" applyAlignment="1">
      <alignment horizontal="left" indent="2"/>
    </xf>
    <xf numFmtId="4" fontId="7" fillId="3" borderId="10" xfId="5" applyNumberFormat="1" applyFont="1" applyFill="1" applyBorder="1" applyAlignment="1">
      <alignment horizontal="center"/>
    </xf>
    <xf numFmtId="4" fontId="5" fillId="3" borderId="10" xfId="3" applyNumberFormat="1" applyFont="1" applyFill="1" applyBorder="1" applyAlignment="1">
      <alignment horizontal="center"/>
    </xf>
    <xf numFmtId="0" fontId="4" fillId="3" borderId="10" xfId="0" applyFont="1" applyFill="1" applyBorder="1" applyAlignment="1">
      <alignment horizontal="left" vertical="center" wrapText="1"/>
    </xf>
    <xf numFmtId="2" fontId="4" fillId="3" borderId="9" xfId="1" applyNumberFormat="1" applyFont="1" applyFill="1" applyBorder="1" applyAlignment="1">
      <alignment horizontal="center" vertical="center"/>
    </xf>
    <xf numFmtId="2" fontId="4" fillId="0" borderId="0" xfId="1" applyNumberFormat="1" applyFont="1" applyBorder="1" applyAlignment="1">
      <alignment horizontal="center" vertical="center"/>
    </xf>
    <xf numFmtId="2" fontId="9" fillId="0" borderId="0" xfId="0" applyNumberFormat="1" applyFont="1" applyFill="1" applyBorder="1" applyAlignment="1">
      <alignment horizontal="center" vertical="center"/>
    </xf>
    <xf numFmtId="0" fontId="4" fillId="3" borderId="9" xfId="0" applyFont="1" applyFill="1" applyBorder="1" applyAlignment="1">
      <alignment horizontal="left" vertical="center" wrapText="1"/>
    </xf>
    <xf numFmtId="2" fontId="4" fillId="3" borderId="6" xfId="1" applyNumberFormat="1" applyFont="1" applyFill="1" applyBorder="1" applyAlignment="1">
      <alignment horizontal="center" vertical="center"/>
    </xf>
    <xf numFmtId="0" fontId="5" fillId="2" borderId="0" xfId="0" applyFont="1" applyFill="1"/>
    <xf numFmtId="2" fontId="4" fillId="2" borderId="0" xfId="1" applyNumberFormat="1" applyFont="1" applyFill="1" applyBorder="1" applyAlignment="1">
      <alignment horizontal="center" vertical="center"/>
    </xf>
    <xf numFmtId="0" fontId="0" fillId="2" borderId="0" xfId="0" applyFill="1" applyAlignment="1">
      <alignment horizontal="center"/>
    </xf>
    <xf numFmtId="1" fontId="5" fillId="0" borderId="0" xfId="1" applyNumberFormat="1" applyFont="1" applyFill="1" applyBorder="1" applyAlignment="1">
      <alignment horizontal="center"/>
    </xf>
    <xf numFmtId="0" fontId="5" fillId="2" borderId="0" xfId="0" applyFont="1" applyFill="1" applyAlignment="1">
      <alignment horizontal="center"/>
    </xf>
    <xf numFmtId="0" fontId="0" fillId="2" borderId="0" xfId="0" applyFill="1"/>
    <xf numFmtId="0" fontId="5" fillId="2" borderId="0" xfId="0" applyFont="1" applyFill="1" applyAlignment="1">
      <alignment vertical="center"/>
    </xf>
    <xf numFmtId="0" fontId="5" fillId="2" borderId="0" xfId="0" applyFont="1" applyFill="1" applyAlignment="1">
      <alignment horizontal="left"/>
    </xf>
    <xf numFmtId="0" fontId="11" fillId="2" borderId="0" xfId="0" applyFont="1" applyFill="1" applyAlignment="1">
      <alignment horizontal="left"/>
    </xf>
    <xf numFmtId="0" fontId="11" fillId="2" borderId="0" xfId="0" applyFont="1" applyFill="1" applyAlignment="1">
      <alignment horizontal="center"/>
    </xf>
    <xf numFmtId="0" fontId="12" fillId="2" borderId="0" xfId="0" applyFont="1" applyFill="1"/>
    <xf numFmtId="0" fontId="11" fillId="2" borderId="0" xfId="0" applyFont="1" applyFill="1"/>
    <xf numFmtId="0" fontId="5" fillId="2" borderId="0" xfId="0" applyFont="1" applyFill="1" applyAlignment="1">
      <alignment horizontal="center" vertical="center"/>
    </xf>
    <xf numFmtId="0" fontId="0" fillId="0" borderId="0" xfId="0" applyAlignment="1">
      <alignment horizontal="center"/>
    </xf>
    <xf numFmtId="0" fontId="0" fillId="0" borderId="0" xfId="0" applyAlignment="1">
      <alignment vertical="center"/>
    </xf>
    <xf numFmtId="0" fontId="5" fillId="2" borderId="0" xfId="6" applyFont="1" applyFill="1"/>
    <xf numFmtId="0" fontId="4" fillId="2" borderId="0" xfId="6" applyFont="1" applyFill="1" applyAlignment="1">
      <alignment horizontal="right"/>
    </xf>
    <xf numFmtId="0" fontId="4" fillId="3" borderId="9" xfId="6" applyFont="1" applyFill="1" applyBorder="1" applyAlignment="1">
      <alignment horizontal="center" vertical="center" wrapText="1"/>
    </xf>
    <xf numFmtId="0" fontId="4" fillId="0" borderId="0" xfId="6" applyFont="1" applyFill="1" applyBorder="1" applyAlignment="1">
      <alignment horizontal="center" wrapText="1"/>
    </xf>
    <xf numFmtId="0" fontId="4" fillId="3" borderId="9" xfId="6" applyFont="1" applyFill="1" applyBorder="1" applyAlignment="1">
      <alignment horizontal="center"/>
    </xf>
    <xf numFmtId="0" fontId="5" fillId="3" borderId="13" xfId="0" applyFont="1" applyFill="1" applyBorder="1"/>
    <xf numFmtId="1" fontId="7" fillId="3" borderId="14" xfId="6" applyNumberFormat="1" applyFont="1" applyFill="1" applyBorder="1" applyAlignment="1">
      <alignment horizontal="center"/>
    </xf>
    <xf numFmtId="1" fontId="5" fillId="3" borderId="13" xfId="6" applyNumberFormat="1" applyFont="1" applyFill="1" applyBorder="1" applyAlignment="1">
      <alignment horizontal="center"/>
    </xf>
    <xf numFmtId="1" fontId="5" fillId="3" borderId="0" xfId="6" applyNumberFormat="1" applyFont="1" applyFill="1" applyBorder="1" applyAlignment="1">
      <alignment horizontal="center"/>
    </xf>
    <xf numFmtId="1" fontId="5" fillId="3" borderId="7" xfId="6" applyNumberFormat="1" applyFont="1" applyFill="1" applyBorder="1" applyAlignment="1">
      <alignment horizontal="center"/>
    </xf>
    <xf numFmtId="1" fontId="0" fillId="0" borderId="0" xfId="0" applyNumberFormat="1"/>
    <xf numFmtId="4" fontId="8" fillId="0" borderId="0" xfId="1" applyNumberFormat="1" applyFont="1" applyFill="1" applyBorder="1" applyAlignment="1">
      <alignment horizontal="right"/>
    </xf>
    <xf numFmtId="0" fontId="5" fillId="3" borderId="13" xfId="0" applyFont="1" applyFill="1" applyBorder="1" applyAlignment="1"/>
    <xf numFmtId="1" fontId="5" fillId="3" borderId="10" xfId="6" applyNumberFormat="1" applyFont="1" applyFill="1" applyBorder="1" applyAlignment="1">
      <alignment horizontal="center"/>
    </xf>
    <xf numFmtId="1" fontId="0" fillId="0" borderId="0" xfId="0" applyNumberFormat="1" applyAlignment="1">
      <alignment horizontal="left"/>
    </xf>
    <xf numFmtId="165" fontId="15" fillId="3" borderId="9" xfId="6" applyNumberFormat="1" applyFont="1" applyFill="1" applyBorder="1" applyAlignment="1">
      <alignment horizontal="center" vertical="center"/>
    </xf>
    <xf numFmtId="165" fontId="0" fillId="0" borderId="0" xfId="0" applyNumberFormat="1"/>
    <xf numFmtId="2" fontId="4" fillId="3" borderId="9" xfId="0" applyNumberFormat="1" applyFont="1" applyFill="1" applyBorder="1" applyAlignment="1">
      <alignment horizontal="center" vertical="center" wrapText="1"/>
    </xf>
    <xf numFmtId="0" fontId="5" fillId="2" borderId="0" xfId="6" applyFont="1" applyFill="1" applyAlignment="1">
      <alignment horizontal="right"/>
    </xf>
    <xf numFmtId="0" fontId="5" fillId="2" borderId="0" xfId="6" applyFont="1" applyFill="1" applyAlignment="1"/>
    <xf numFmtId="0" fontId="11" fillId="2" borderId="0" xfId="6" applyFont="1" applyFill="1" applyBorder="1"/>
    <xf numFmtId="0" fontId="11" fillId="2" borderId="0" xfId="0" applyFont="1" applyFill="1" applyAlignment="1"/>
    <xf numFmtId="0" fontId="5" fillId="0" borderId="0" xfId="6" applyFont="1"/>
    <xf numFmtId="0" fontId="5" fillId="0" borderId="0" xfId="6" applyFont="1" applyAlignment="1"/>
    <xf numFmtId="0" fontId="4" fillId="2" borderId="4" xfId="0" applyFont="1" applyFill="1" applyBorder="1"/>
    <xf numFmtId="0" fontId="4" fillId="2" borderId="5" xfId="0" applyFont="1" applyFill="1" applyBorder="1" applyAlignment="1">
      <alignment horizontal="right"/>
    </xf>
    <xf numFmtId="0" fontId="4" fillId="2" borderId="6" xfId="0" applyFont="1" applyFill="1" applyBorder="1" applyAlignment="1">
      <alignment horizontal="right"/>
    </xf>
    <xf numFmtId="0" fontId="4" fillId="3" borderId="7" xfId="0" applyFont="1" applyFill="1" applyBorder="1" applyAlignment="1">
      <alignment horizontal="center" vertical="center" wrapText="1"/>
    </xf>
    <xf numFmtId="0" fontId="5" fillId="3" borderId="14" xfId="0" applyFont="1" applyFill="1" applyBorder="1"/>
    <xf numFmtId="2" fontId="5" fillId="3" borderId="13" xfId="3" applyNumberFormat="1" applyFont="1" applyFill="1" applyBorder="1" applyAlignment="1">
      <alignment horizontal="center"/>
    </xf>
    <xf numFmtId="2" fontId="7" fillId="3" borderId="13" xfId="3" applyNumberFormat="1" applyFont="1" applyFill="1" applyBorder="1" applyAlignment="1">
      <alignment horizontal="center"/>
    </xf>
    <xf numFmtId="2" fontId="5" fillId="3" borderId="13" xfId="3" applyNumberFormat="1" applyFont="1" applyFill="1" applyBorder="1" applyAlignment="1">
      <alignment horizontal="center" vertical="center"/>
    </xf>
    <xf numFmtId="2" fontId="0" fillId="0" borderId="0" xfId="0" applyNumberFormat="1" applyBorder="1"/>
    <xf numFmtId="2" fontId="7" fillId="3" borderId="12" xfId="3" applyNumberFormat="1" applyFont="1" applyFill="1" applyBorder="1" applyAlignment="1">
      <alignment horizontal="center"/>
    </xf>
    <xf numFmtId="2" fontId="7" fillId="3" borderId="13" xfId="3" applyNumberFormat="1" applyFont="1" applyFill="1" applyBorder="1" applyAlignment="1">
      <alignment horizontal="center" vertical="center"/>
    </xf>
    <xf numFmtId="166" fontId="5" fillId="0" borderId="0" xfId="3" applyNumberFormat="1" applyFont="1" applyFill="1" applyBorder="1" applyAlignment="1">
      <alignment horizontal="center" vertical="center"/>
    </xf>
    <xf numFmtId="0" fontId="15" fillId="3" borderId="9" xfId="0" applyFont="1" applyFill="1" applyBorder="1" applyAlignment="1">
      <alignment horizontal="left" vertical="center" wrapText="1"/>
    </xf>
    <xf numFmtId="2" fontId="4" fillId="3" borderId="9" xfId="2" applyNumberFormat="1" applyFont="1" applyFill="1" applyBorder="1" applyAlignment="1">
      <alignment horizontal="center" vertical="center"/>
    </xf>
    <xf numFmtId="10" fontId="4" fillId="0" borderId="0" xfId="2" applyNumberFormat="1" applyFont="1" applyFill="1" applyBorder="1" applyAlignment="1">
      <alignment horizontal="center" vertical="center"/>
    </xf>
    <xf numFmtId="2" fontId="4" fillId="3" borderId="8" xfId="3" applyNumberFormat="1" applyFont="1" applyFill="1" applyBorder="1" applyAlignment="1">
      <alignment horizontal="center" vertical="center"/>
    </xf>
    <xf numFmtId="2" fontId="4" fillId="3" borderId="10" xfId="7" applyNumberFormat="1" applyFont="1" applyFill="1" applyBorder="1" applyAlignment="1">
      <alignment horizontal="center" vertical="center"/>
    </xf>
    <xf numFmtId="2" fontId="4" fillId="0" borderId="0" xfId="1" applyNumberFormat="1" applyFont="1" applyBorder="1" applyAlignment="1">
      <alignment horizontal="right"/>
    </xf>
    <xf numFmtId="0" fontId="17" fillId="2" borderId="0" xfId="0" applyFont="1" applyFill="1"/>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Alignment="1">
      <alignment horizontal="left"/>
    </xf>
    <xf numFmtId="0" fontId="0" fillId="4" borderId="0" xfId="0" applyFill="1"/>
    <xf numFmtId="0" fontId="16" fillId="0" borderId="0" xfId="0" applyFont="1"/>
    <xf numFmtId="0" fontId="2" fillId="0" borderId="0" xfId="0" applyFont="1" applyBorder="1"/>
    <xf numFmtId="0" fontId="4" fillId="0" borderId="0" xfId="0" applyFont="1" applyBorder="1" applyAlignment="1">
      <alignment horizontal="center" vertical="center" wrapText="1"/>
    </xf>
    <xf numFmtId="0" fontId="15" fillId="0" borderId="0" xfId="0" applyFont="1" applyBorder="1" applyAlignment="1">
      <alignment horizontal="center" vertical="center" wrapText="1"/>
    </xf>
    <xf numFmtId="2" fontId="7" fillId="0" borderId="0" xfId="1" applyNumberFormat="1" applyFont="1" applyBorder="1" applyAlignment="1">
      <alignment horizontal="center"/>
    </xf>
    <xf numFmtId="0" fontId="4" fillId="2" borderId="0" xfId="0" applyFont="1" applyFill="1"/>
    <xf numFmtId="0" fontId="4" fillId="2" borderId="0" xfId="0" applyFont="1" applyFill="1" applyAlignment="1">
      <alignment horizontal="right"/>
    </xf>
    <xf numFmtId="0" fontId="15" fillId="3" borderId="7" xfId="0" applyFont="1" applyFill="1" applyBorder="1" applyAlignment="1">
      <alignment horizontal="center" vertical="center" wrapText="1"/>
    </xf>
    <xf numFmtId="0" fontId="4" fillId="3" borderId="8" xfId="0" applyFont="1" applyFill="1" applyBorder="1" applyAlignment="1">
      <alignment horizontal="center"/>
    </xf>
    <xf numFmtId="2" fontId="7" fillId="3" borderId="14" xfId="3" applyNumberFormat="1" applyFont="1" applyFill="1" applyBorder="1" applyAlignment="1">
      <alignment horizontal="center"/>
    </xf>
    <xf numFmtId="2" fontId="5" fillId="3" borderId="7" xfId="3" applyNumberFormat="1" applyFont="1" applyFill="1" applyBorder="1" applyAlignment="1">
      <alignment horizontal="center" vertical="center"/>
    </xf>
    <xf numFmtId="2" fontId="7" fillId="3" borderId="13" xfId="3" applyNumberFormat="1" applyFont="1" applyFill="1" applyBorder="1" applyAlignment="1">
      <alignment horizontal="left"/>
    </xf>
    <xf numFmtId="2" fontId="5" fillId="3" borderId="0" xfId="3" applyNumberFormat="1" applyFont="1" applyFill="1" applyBorder="1" applyAlignment="1">
      <alignment horizontal="center" vertical="center"/>
    </xf>
    <xf numFmtId="2" fontId="5" fillId="3" borderId="10" xfId="3" applyNumberFormat="1" applyFont="1" applyFill="1" applyBorder="1" applyAlignment="1">
      <alignment horizontal="center" vertical="center"/>
    </xf>
    <xf numFmtId="0" fontId="5" fillId="2" borderId="0" xfId="0" applyFont="1" applyFill="1" applyBorder="1" applyAlignment="1">
      <alignment horizontal="left"/>
    </xf>
    <xf numFmtId="0" fontId="5" fillId="2" borderId="0" xfId="0" applyFont="1" applyFill="1" applyBorder="1" applyAlignment="1">
      <alignment horizontal="left" wrapText="1"/>
    </xf>
    <xf numFmtId="0" fontId="5" fillId="2" borderId="0" xfId="0" applyFont="1" applyFill="1" applyAlignment="1">
      <alignment vertical="top" wrapText="1"/>
    </xf>
    <xf numFmtId="0" fontId="5" fillId="0" borderId="0" xfId="0" applyFont="1" applyAlignment="1">
      <alignment horizontal="left" vertical="top" wrapText="1"/>
    </xf>
    <xf numFmtId="0" fontId="5" fillId="0" borderId="0" xfId="0" applyFont="1"/>
    <xf numFmtId="0" fontId="14" fillId="0" borderId="0" xfId="0" applyFont="1" applyFill="1" applyAlignment="1">
      <alignment horizontal="center" vertical="top" wrapText="1"/>
    </xf>
    <xf numFmtId="0" fontId="19" fillId="2" borderId="5" xfId="0" applyFont="1" applyFill="1" applyBorder="1" applyAlignment="1"/>
    <xf numFmtId="0" fontId="7" fillId="2" borderId="5" xfId="0" applyFont="1" applyFill="1" applyBorder="1" applyAlignment="1"/>
    <xf numFmtId="0" fontId="19" fillId="0" borderId="0" xfId="0" applyFont="1" applyFill="1" applyBorder="1" applyAlignment="1"/>
    <xf numFmtId="0" fontId="4" fillId="0"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3" xfId="0" applyFont="1" applyFill="1" applyBorder="1" applyAlignment="1">
      <alignment horizontal="center" vertical="center" wrapText="1"/>
    </xf>
    <xf numFmtId="2" fontId="5" fillId="3" borderId="7" xfId="1" applyNumberFormat="1" applyFont="1" applyFill="1" applyBorder="1" applyAlignment="1">
      <alignment horizontal="right"/>
    </xf>
    <xf numFmtId="2" fontId="5" fillId="0" borderId="0" xfId="1" applyNumberFormat="1" applyFont="1" applyFill="1" applyBorder="1" applyAlignment="1">
      <alignment horizontal="right"/>
    </xf>
    <xf numFmtId="2" fontId="5" fillId="3" borderId="13" xfId="1" applyNumberFormat="1" applyFont="1" applyFill="1" applyBorder="1" applyAlignment="1">
      <alignment horizontal="right"/>
    </xf>
    <xf numFmtId="0" fontId="5" fillId="3" borderId="14" xfId="0" applyFont="1" applyFill="1" applyBorder="1" applyAlignment="1"/>
    <xf numFmtId="2" fontId="7" fillId="3" borderId="13" xfId="8" applyNumberFormat="1" applyFont="1" applyFill="1" applyBorder="1" applyAlignment="1">
      <alignment horizontal="right"/>
    </xf>
    <xf numFmtId="2" fontId="7" fillId="3" borderId="13" xfId="0" applyNumberFormat="1" applyFont="1" applyFill="1" applyBorder="1" applyAlignment="1">
      <alignment horizontal="right"/>
    </xf>
    <xf numFmtId="2"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0" fontId="5" fillId="3" borderId="4" xfId="0" applyFont="1" applyFill="1" applyBorder="1"/>
    <xf numFmtId="2" fontId="7" fillId="3" borderId="10" xfId="8" applyNumberFormat="1" applyFont="1" applyFill="1" applyBorder="1" applyAlignment="1">
      <alignment horizontal="right"/>
    </xf>
    <xf numFmtId="2" fontId="7" fillId="3" borderId="10" xfId="0" applyNumberFormat="1" applyFont="1" applyFill="1" applyBorder="1" applyAlignment="1">
      <alignment horizontal="right"/>
    </xf>
    <xf numFmtId="0" fontId="4" fillId="3" borderId="10" xfId="0" applyFont="1" applyFill="1" applyBorder="1" applyAlignment="1">
      <alignment vertical="center" wrapText="1"/>
    </xf>
    <xf numFmtId="2" fontId="15" fillId="3" borderId="13"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4" fillId="3" borderId="9" xfId="1" applyNumberFormat="1" applyFont="1" applyFill="1" applyBorder="1" applyAlignment="1">
      <alignment horizontal="right" vertical="center"/>
    </xf>
    <xf numFmtId="2" fontId="4" fillId="0" borderId="0" xfId="1" applyNumberFormat="1" applyFont="1" applyFill="1" applyBorder="1" applyAlignment="1">
      <alignment horizontal="right" vertical="center"/>
    </xf>
    <xf numFmtId="2" fontId="4" fillId="3" borderId="6" xfId="1" applyNumberFormat="1" applyFont="1" applyFill="1" applyBorder="1" applyAlignment="1">
      <alignment horizontal="right" vertical="center"/>
    </xf>
    <xf numFmtId="167" fontId="5" fillId="2" borderId="0" xfId="1" applyNumberFormat="1" applyFont="1" applyFill="1" applyBorder="1" applyAlignment="1"/>
    <xf numFmtId="0" fontId="16" fillId="2" borderId="0" xfId="0" applyFont="1" applyFill="1"/>
    <xf numFmtId="167" fontId="5" fillId="0" borderId="0" xfId="1" applyNumberFormat="1" applyFont="1" applyFill="1" applyBorder="1" applyAlignment="1"/>
    <xf numFmtId="0" fontId="16" fillId="0" borderId="0" xfId="0" applyFont="1" applyFill="1"/>
    <xf numFmtId="0" fontId="0" fillId="0" borderId="0" xfId="0" applyFill="1"/>
    <xf numFmtId="0" fontId="15" fillId="2" borderId="5" xfId="0" applyFont="1" applyFill="1" applyBorder="1" applyAlignment="1">
      <alignment horizontal="right"/>
    </xf>
    <xf numFmtId="0" fontId="15" fillId="3" borderId="7" xfId="0" applyFont="1" applyFill="1" applyBorder="1" applyAlignment="1">
      <alignment horizontal="center"/>
    </xf>
    <xf numFmtId="0" fontId="15" fillId="0" borderId="0" xfId="0" applyFont="1" applyFill="1" applyBorder="1" applyAlignment="1">
      <alignment horizontal="center" vertical="top" wrapText="1"/>
    </xf>
    <xf numFmtId="0" fontId="15" fillId="3" borderId="13" xfId="0" applyFont="1" applyFill="1" applyBorder="1"/>
    <xf numFmtId="0" fontId="15" fillId="3" borderId="7" xfId="0" applyFont="1" applyFill="1" applyBorder="1" applyAlignment="1">
      <alignment horizontal="center" vertical="top"/>
    </xf>
    <xf numFmtId="0" fontId="15" fillId="3" borderId="10" xfId="0" applyFont="1" applyFill="1" applyBorder="1"/>
    <xf numFmtId="0" fontId="15" fillId="3" borderId="13" xfId="0" applyFont="1" applyFill="1" applyBorder="1" applyAlignment="1">
      <alignment horizontal="center" vertical="top"/>
    </xf>
    <xf numFmtId="0" fontId="7" fillId="3" borderId="9" xfId="0" applyFont="1" applyFill="1" applyBorder="1" applyAlignment="1">
      <alignment horizontal="left"/>
    </xf>
    <xf numFmtId="0" fontId="15" fillId="3" borderId="11" xfId="0" applyFont="1" applyFill="1" applyBorder="1" applyAlignment="1">
      <alignment horizontal="center"/>
    </xf>
    <xf numFmtId="0" fontId="7" fillId="0" borderId="0" xfId="0" applyFont="1" applyFill="1" applyBorder="1" applyAlignment="1">
      <alignment horizontal="center"/>
    </xf>
    <xf numFmtId="2" fontId="0" fillId="0" borderId="0" xfId="0" applyNumberFormat="1" applyFill="1"/>
    <xf numFmtId="0" fontId="5" fillId="3" borderId="4" xfId="0" applyFont="1" applyFill="1" applyBorder="1" applyAlignment="1"/>
    <xf numFmtId="2" fontId="5" fillId="3" borderId="10" xfId="1" applyNumberFormat="1" applyFont="1" applyFill="1" applyBorder="1" applyAlignment="1">
      <alignment horizontal="right"/>
    </xf>
    <xf numFmtId="2" fontId="15" fillId="3" borderId="13" xfId="0" applyNumberFormat="1" applyFont="1" applyFill="1" applyBorder="1" applyAlignment="1">
      <alignment horizontal="center" vertical="center"/>
    </xf>
    <xf numFmtId="2" fontId="15" fillId="3" borderId="13" xfId="0" quotePrefix="1" applyNumberFormat="1" applyFont="1" applyFill="1" applyBorder="1" applyAlignment="1">
      <alignment horizontal="center" vertical="center"/>
    </xf>
    <xf numFmtId="2" fontId="15" fillId="3" borderId="9" xfId="0" quotePrefix="1" applyNumberFormat="1" applyFont="1" applyFill="1" applyBorder="1" applyAlignment="1">
      <alignment horizontal="center" vertical="center"/>
    </xf>
    <xf numFmtId="2" fontId="4" fillId="0" borderId="0" xfId="1" applyNumberFormat="1" applyFont="1" applyFill="1" applyBorder="1" applyAlignment="1">
      <alignment horizontal="center" vertical="center"/>
    </xf>
    <xf numFmtId="167" fontId="11" fillId="2" borderId="0" xfId="1" applyNumberFormat="1" applyFont="1" applyFill="1" applyBorder="1" applyAlignment="1"/>
    <xf numFmtId="0" fontId="20" fillId="2" borderId="0" xfId="0" applyFont="1" applyFill="1" applyAlignment="1">
      <alignment horizontal="left"/>
    </xf>
    <xf numFmtId="0" fontId="20" fillId="2" borderId="5" xfId="0" applyFont="1" applyFill="1" applyBorder="1" applyAlignment="1">
      <alignment horizontal="right"/>
    </xf>
    <xf numFmtId="0" fontId="20" fillId="2" borderId="0" xfId="0" applyFont="1" applyFill="1" applyBorder="1" applyAlignment="1">
      <alignment horizontal="right"/>
    </xf>
    <xf numFmtId="0" fontId="0" fillId="2" borderId="0" xfId="0" applyFill="1" applyAlignment="1">
      <alignment horizontal="right"/>
    </xf>
    <xf numFmtId="2" fontId="4" fillId="2" borderId="0" xfId="1" applyNumberFormat="1" applyFont="1" applyFill="1" applyBorder="1" applyAlignment="1">
      <alignment horizontal="right" vertical="center"/>
    </xf>
    <xf numFmtId="0" fontId="4" fillId="3" borderId="8" xfId="0" applyFont="1" applyFill="1" applyBorder="1" applyAlignment="1">
      <alignment horizontal="right" vertical="center" wrapText="1"/>
    </xf>
    <xf numFmtId="0" fontId="4" fillId="3" borderId="3" xfId="0" applyFont="1" applyFill="1" applyBorder="1" applyAlignment="1">
      <alignment horizontal="center"/>
    </xf>
    <xf numFmtId="0" fontId="5" fillId="3" borderId="14" xfId="0" applyFont="1" applyFill="1" applyBorder="1" applyAlignment="1">
      <alignment horizontal="left"/>
    </xf>
    <xf numFmtId="1" fontId="5" fillId="3" borderId="7" xfId="1" applyNumberFormat="1" applyFont="1" applyFill="1" applyBorder="1" applyAlignment="1">
      <alignment horizontal="right"/>
    </xf>
    <xf numFmtId="1" fontId="5" fillId="3" borderId="0" xfId="1" applyNumberFormat="1" applyFont="1" applyFill="1" applyBorder="1" applyAlignment="1">
      <alignment horizontal="right"/>
    </xf>
    <xf numFmtId="1" fontId="5" fillId="3" borderId="13" xfId="1" applyNumberFormat="1" applyFont="1" applyFill="1" applyBorder="1" applyAlignment="1">
      <alignment horizontal="right"/>
    </xf>
    <xf numFmtId="1" fontId="5" fillId="3" borderId="10" xfId="1" applyNumberFormat="1" applyFont="1" applyFill="1" applyBorder="1" applyAlignment="1">
      <alignment horizontal="right"/>
    </xf>
    <xf numFmtId="4" fontId="4" fillId="3" borderId="6" xfId="1" applyNumberFormat="1" applyFont="1" applyFill="1" applyBorder="1" applyAlignment="1">
      <alignment horizontal="center" vertical="center"/>
    </xf>
    <xf numFmtId="4" fontId="4" fillId="3" borderId="9" xfId="1" applyNumberFormat="1" applyFont="1" applyFill="1" applyBorder="1" applyAlignment="1">
      <alignment horizontal="center" vertical="center"/>
    </xf>
    <xf numFmtId="2" fontId="4" fillId="3" borderId="8" xfId="1" applyNumberFormat="1" applyFont="1" applyFill="1" applyBorder="1" applyAlignment="1">
      <alignment horizontal="center" vertical="center"/>
    </xf>
    <xf numFmtId="2" fontId="4" fillId="4" borderId="0" xfId="1" applyNumberFormat="1" applyFont="1" applyFill="1" applyBorder="1" applyAlignment="1">
      <alignment horizontal="center" vertical="center"/>
    </xf>
    <xf numFmtId="0" fontId="5" fillId="2" borderId="0" xfId="0" applyFont="1" applyFill="1" applyBorder="1" applyAlignment="1">
      <alignment horizontal="left" vertical="top"/>
    </xf>
    <xf numFmtId="0" fontId="0" fillId="2" borderId="0" xfId="0" applyFill="1" applyAlignment="1">
      <alignment vertical="top"/>
    </xf>
    <xf numFmtId="0" fontId="7" fillId="2" borderId="0" xfId="0" applyFont="1" applyFill="1" applyAlignment="1">
      <alignment horizontal="right"/>
    </xf>
    <xf numFmtId="0" fontId="4" fillId="0" borderId="0" xfId="0" applyFont="1" applyBorder="1" applyAlignment="1">
      <alignment horizontal="left" vertical="top" wrapText="1"/>
    </xf>
    <xf numFmtId="2" fontId="4" fillId="0" borderId="0" xfId="1" applyNumberFormat="1" applyFont="1" applyBorder="1" applyAlignment="1">
      <alignment horizontal="right" vertical="center"/>
    </xf>
    <xf numFmtId="167" fontId="5" fillId="0" borderId="0" xfId="1" applyNumberFormat="1" applyFont="1" applyBorder="1" applyAlignment="1">
      <alignment horizontal="right" vertical="center"/>
    </xf>
    <xf numFmtId="0" fontId="4" fillId="2" borderId="0" xfId="0" applyFont="1" applyFill="1" applyBorder="1" applyAlignment="1">
      <alignment horizontal="left" vertical="top" wrapText="1"/>
    </xf>
    <xf numFmtId="0" fontId="4" fillId="3" borderId="9" xfId="0" applyFont="1" applyFill="1" applyBorder="1" applyAlignment="1">
      <alignment horizontal="center" vertical="top" wrapText="1"/>
    </xf>
    <xf numFmtId="0" fontId="4" fillId="3" borderId="8" xfId="0" applyFont="1" applyFill="1" applyBorder="1" applyAlignment="1">
      <alignment horizontal="center" vertical="top" wrapText="1"/>
    </xf>
    <xf numFmtId="1" fontId="7" fillId="3" borderId="7" xfId="9" applyNumberFormat="1" applyFont="1" applyFill="1" applyBorder="1" applyAlignment="1">
      <alignment horizontal="right"/>
    </xf>
    <xf numFmtId="1" fontId="7" fillId="3" borderId="13" xfId="9" applyNumberFormat="1" applyFont="1" applyFill="1" applyBorder="1" applyAlignment="1">
      <alignment horizontal="right"/>
    </xf>
    <xf numFmtId="2" fontId="15" fillId="3" borderId="10" xfId="1" applyNumberFormat="1" applyFont="1" applyFill="1" applyBorder="1" applyAlignment="1">
      <alignment horizontal="center" vertical="center"/>
    </xf>
    <xf numFmtId="2" fontId="4" fillId="3" borderId="10" xfId="1" applyNumberFormat="1" applyFont="1" applyFill="1" applyBorder="1" applyAlignment="1">
      <alignment horizontal="center" vertical="center"/>
    </xf>
    <xf numFmtId="0" fontId="20" fillId="2" borderId="0" xfId="0" applyFont="1" applyFill="1"/>
    <xf numFmtId="0" fontId="22" fillId="2" borderId="0" xfId="0" applyFont="1" applyFill="1" applyBorder="1"/>
    <xf numFmtId="0" fontId="4" fillId="2" borderId="0" xfId="0" applyFont="1" applyFill="1" applyBorder="1" applyAlignment="1">
      <alignment horizontal="right"/>
    </xf>
    <xf numFmtId="0" fontId="4" fillId="3" borderId="15" xfId="0" applyFont="1" applyFill="1" applyBorder="1" applyAlignment="1">
      <alignment horizontal="center" vertical="top" wrapText="1"/>
    </xf>
    <xf numFmtId="0" fontId="4" fillId="3" borderId="15" xfId="0" applyFont="1" applyFill="1" applyBorder="1" applyAlignment="1">
      <alignment horizontal="center"/>
    </xf>
    <xf numFmtId="1" fontId="5" fillId="3" borderId="1" xfId="1" applyNumberFormat="1" applyFont="1" applyFill="1" applyBorder="1" applyAlignment="1">
      <alignment horizontal="right"/>
    </xf>
    <xf numFmtId="3" fontId="0" fillId="0" borderId="0" xfId="0" applyNumberFormat="1"/>
    <xf numFmtId="1" fontId="5" fillId="3" borderId="14" xfId="1" applyNumberFormat="1" applyFont="1" applyFill="1" applyBorder="1" applyAlignment="1">
      <alignment horizontal="right"/>
    </xf>
    <xf numFmtId="1" fontId="5" fillId="3" borderId="4" xfId="1" applyNumberFormat="1" applyFont="1" applyFill="1" applyBorder="1" applyAlignment="1">
      <alignment horizontal="right"/>
    </xf>
    <xf numFmtId="2" fontId="4" fillId="3" borderId="6" xfId="1" quotePrefix="1" applyNumberFormat="1" applyFont="1" applyFill="1" applyBorder="1" applyAlignment="1">
      <alignment horizontal="center" vertical="center"/>
    </xf>
    <xf numFmtId="0" fontId="23" fillId="0" borderId="0" xfId="0" applyFont="1" applyAlignment="1">
      <alignment vertical="top" wrapText="1"/>
    </xf>
    <xf numFmtId="2" fontId="7" fillId="3" borderId="7" xfId="1" quotePrefix="1" applyNumberFormat="1" applyFont="1" applyFill="1" applyBorder="1" applyAlignment="1">
      <alignment horizontal="right"/>
    </xf>
    <xf numFmtId="2" fontId="7" fillId="3" borderId="7" xfId="1" applyNumberFormat="1" applyFont="1" applyFill="1" applyBorder="1" applyAlignment="1">
      <alignment horizontal="right"/>
    </xf>
    <xf numFmtId="2" fontId="7" fillId="3" borderId="7" xfId="9" applyNumberFormat="1" applyFont="1" applyFill="1" applyBorder="1" applyAlignment="1">
      <alignment horizontal="right"/>
    </xf>
    <xf numFmtId="2" fontId="7" fillId="3" borderId="1" xfId="1" applyNumberFormat="1" applyFont="1" applyFill="1" applyBorder="1" applyAlignment="1">
      <alignment horizontal="right"/>
    </xf>
    <xf numFmtId="2" fontId="7" fillId="3" borderId="13" xfId="1" applyNumberFormat="1" applyFont="1" applyFill="1" applyBorder="1" applyAlignment="1">
      <alignment horizontal="right"/>
    </xf>
    <xf numFmtId="2" fontId="7" fillId="3" borderId="13" xfId="9" applyNumberFormat="1" applyFont="1" applyFill="1" applyBorder="1" applyAlignment="1">
      <alignment horizontal="right"/>
    </xf>
    <xf numFmtId="2" fontId="7" fillId="3" borderId="14" xfId="1" applyNumberFormat="1" applyFont="1" applyFill="1" applyBorder="1" applyAlignment="1">
      <alignment horizontal="right"/>
    </xf>
    <xf numFmtId="2" fontId="7" fillId="3" borderId="10" xfId="1" applyNumberFormat="1" applyFont="1" applyFill="1" applyBorder="1" applyAlignment="1">
      <alignment horizontal="right"/>
    </xf>
    <xf numFmtId="2" fontId="7" fillId="3" borderId="10" xfId="9" applyNumberFormat="1" applyFont="1" applyFill="1" applyBorder="1" applyAlignment="1">
      <alignment horizontal="right"/>
    </xf>
    <xf numFmtId="2" fontId="7" fillId="3" borderId="4" xfId="1" applyNumberFormat="1" applyFont="1" applyFill="1" applyBorder="1" applyAlignment="1">
      <alignment horizontal="right"/>
    </xf>
    <xf numFmtId="2" fontId="4" fillId="3" borderId="10" xfId="1" quotePrefix="1" applyNumberFormat="1" applyFont="1" applyFill="1" applyBorder="1" applyAlignment="1">
      <alignment horizontal="center" vertical="center"/>
    </xf>
    <xf numFmtId="0" fontId="0" fillId="0" borderId="0" xfId="0" applyAlignment="1">
      <alignment vertical="top"/>
    </xf>
    <xf numFmtId="0" fontId="7" fillId="0" borderId="0" xfId="0" applyFont="1" applyAlignment="1">
      <alignment horizontal="right"/>
    </xf>
    <xf numFmtId="0" fontId="23" fillId="0" borderId="0" xfId="0" applyFont="1" applyAlignment="1">
      <alignment horizontal="center" vertical="top" wrapText="1"/>
    </xf>
    <xf numFmtId="0" fontId="23" fillId="2" borderId="0" xfId="0" applyFont="1" applyFill="1" applyAlignment="1">
      <alignment horizontal="center" vertical="top" wrapText="1"/>
    </xf>
    <xf numFmtId="0" fontId="23" fillId="2" borderId="0" xfId="0" applyFont="1" applyFill="1" applyBorder="1" applyAlignment="1">
      <alignment vertical="top" wrapText="1"/>
    </xf>
    <xf numFmtId="0" fontId="23" fillId="0" borderId="0" xfId="0" applyFont="1" applyBorder="1" applyAlignment="1">
      <alignment vertical="top" wrapText="1"/>
    </xf>
    <xf numFmtId="0" fontId="23" fillId="2" borderId="0" xfId="0" applyFont="1" applyFill="1" applyAlignment="1">
      <alignment vertical="top" wrapText="1"/>
    </xf>
    <xf numFmtId="0" fontId="0" fillId="0" borderId="0" xfId="0" applyBorder="1" applyAlignment="1">
      <alignment horizontal="right"/>
    </xf>
    <xf numFmtId="0" fontId="4" fillId="4" borderId="0" xfId="0" applyFont="1" applyFill="1" applyBorder="1" applyAlignment="1">
      <alignment horizontal="right" vertical="top" wrapText="1"/>
    </xf>
    <xf numFmtId="0" fontId="4" fillId="4" borderId="0" xfId="0" applyFont="1" applyFill="1" applyBorder="1" applyAlignment="1">
      <alignment horizontal="center"/>
    </xf>
    <xf numFmtId="0" fontId="4" fillId="3" borderId="7" xfId="0" applyFont="1" applyFill="1" applyBorder="1" applyAlignment="1">
      <alignment horizontal="center" vertical="top" wrapText="1"/>
    </xf>
    <xf numFmtId="1" fontId="5" fillId="3" borderId="7" xfId="1" applyNumberFormat="1" applyFont="1" applyFill="1" applyBorder="1" applyAlignment="1">
      <alignment horizontal="center"/>
    </xf>
    <xf numFmtId="3" fontId="5" fillId="3" borderId="7" xfId="1" applyNumberFormat="1" applyFont="1" applyFill="1" applyBorder="1" applyAlignment="1">
      <alignment horizontal="center"/>
    </xf>
    <xf numFmtId="1" fontId="5" fillId="3" borderId="1" xfId="1" applyNumberFormat="1" applyFont="1" applyFill="1" applyBorder="1" applyAlignment="1">
      <alignment horizontal="center"/>
    </xf>
    <xf numFmtId="1" fontId="5" fillId="4" borderId="0" xfId="1" applyNumberFormat="1" applyFont="1" applyFill="1" applyBorder="1" applyAlignment="1">
      <alignment horizontal="center"/>
    </xf>
    <xf numFmtId="2" fontId="5" fillId="3" borderId="1" xfId="1" applyNumberFormat="1" applyFont="1" applyFill="1" applyBorder="1" applyAlignment="1">
      <alignment horizontal="right"/>
    </xf>
    <xf numFmtId="1" fontId="7" fillId="0" borderId="0" xfId="1" applyNumberFormat="1" applyFont="1" applyFill="1" applyBorder="1" applyAlignment="1">
      <alignment horizontal="center"/>
    </xf>
    <xf numFmtId="2" fontId="5" fillId="3" borderId="12" xfId="1" applyNumberFormat="1" applyFont="1" applyFill="1" applyBorder="1" applyAlignment="1">
      <alignment horizontal="right"/>
    </xf>
    <xf numFmtId="1" fontId="5" fillId="3" borderId="13" xfId="1" applyNumberFormat="1" applyFont="1" applyFill="1" applyBorder="1" applyAlignment="1">
      <alignment horizontal="center"/>
    </xf>
    <xf numFmtId="3" fontId="5" fillId="3" borderId="13" xfId="1" applyNumberFormat="1" applyFont="1" applyFill="1" applyBorder="1" applyAlignment="1">
      <alignment horizontal="center"/>
    </xf>
    <xf numFmtId="1" fontId="5" fillId="3" borderId="14" xfId="1" applyNumberFormat="1" applyFont="1" applyFill="1" applyBorder="1" applyAlignment="1">
      <alignment horizontal="center"/>
    </xf>
    <xf numFmtId="2" fontId="5" fillId="3" borderId="14" xfId="1" applyNumberFormat="1" applyFont="1" applyFill="1" applyBorder="1" applyAlignment="1">
      <alignment horizontal="right"/>
    </xf>
    <xf numFmtId="1" fontId="7" fillId="4" borderId="0" xfId="1" applyNumberFormat="1" applyFont="1" applyFill="1" applyBorder="1" applyAlignment="1">
      <alignment horizontal="center"/>
    </xf>
    <xf numFmtId="0" fontId="5" fillId="3" borderId="4" xfId="0" applyFont="1" applyFill="1" applyBorder="1" applyAlignment="1">
      <alignment horizontal="left"/>
    </xf>
    <xf numFmtId="1" fontId="5" fillId="3" borderId="10" xfId="1" applyNumberFormat="1" applyFont="1" applyFill="1" applyBorder="1" applyAlignment="1">
      <alignment horizontal="center"/>
    </xf>
    <xf numFmtId="3" fontId="5" fillId="3" borderId="10" xfId="1" applyNumberFormat="1" applyFont="1" applyFill="1" applyBorder="1" applyAlignment="1">
      <alignment horizontal="center"/>
    </xf>
    <xf numFmtId="1" fontId="5" fillId="3" borderId="4" xfId="1" applyNumberFormat="1" applyFont="1" applyFill="1" applyBorder="1" applyAlignment="1">
      <alignment horizontal="center"/>
    </xf>
    <xf numFmtId="2" fontId="5" fillId="3" borderId="4" xfId="1" applyNumberFormat="1" applyFont="1" applyFill="1" applyBorder="1" applyAlignment="1">
      <alignment horizontal="right"/>
    </xf>
    <xf numFmtId="0" fontId="5"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17" fontId="15" fillId="3" borderId="9" xfId="0" applyNumberFormat="1" applyFont="1" applyFill="1" applyBorder="1" applyAlignment="1">
      <alignment horizontal="center" vertical="center"/>
    </xf>
    <xf numFmtId="1" fontId="15" fillId="3" borderId="9" xfId="10" applyNumberFormat="1" applyFont="1" applyFill="1" applyBorder="1" applyAlignment="1">
      <alignment horizontal="center" vertical="center"/>
    </xf>
    <xf numFmtId="1" fontId="15" fillId="3" borderId="9" xfId="10" applyNumberFormat="1" applyFont="1" applyFill="1" applyBorder="1" applyAlignment="1">
      <alignment vertical="center"/>
    </xf>
    <xf numFmtId="1" fontId="15" fillId="3" borderId="3" xfId="10" applyNumberFormat="1" applyFont="1" applyFill="1" applyBorder="1" applyAlignment="1">
      <alignment horizontal="center" vertical="center"/>
    </xf>
    <xf numFmtId="1" fontId="15" fillId="3" borderId="9" xfId="10" applyNumberFormat="1" applyFont="1" applyFill="1" applyBorder="1" applyAlignment="1">
      <alignment horizontal="center" vertical="center" wrapText="1"/>
    </xf>
    <xf numFmtId="1" fontId="25" fillId="3" borderId="7" xfId="10" applyNumberFormat="1" applyFont="1" applyFill="1" applyBorder="1" applyAlignment="1">
      <alignment horizontal="center" vertical="center"/>
    </xf>
    <xf numFmtId="0" fontId="25" fillId="3" borderId="7" xfId="0" applyFont="1" applyFill="1" applyBorder="1" applyAlignment="1">
      <alignment horizontal="center" vertical="center" wrapText="1"/>
    </xf>
    <xf numFmtId="49" fontId="25" fillId="3" borderId="7" xfId="0" applyNumberFormat="1" applyFont="1" applyFill="1" applyBorder="1" applyAlignment="1">
      <alignment horizontal="center" vertical="center"/>
    </xf>
    <xf numFmtId="1" fontId="25" fillId="3" borderId="9" xfId="10" quotePrefix="1" applyNumberFormat="1" applyFont="1" applyFill="1" applyBorder="1" applyAlignment="1">
      <alignment horizontal="center" vertical="center"/>
    </xf>
    <xf numFmtId="3" fontId="7" fillId="3" borderId="1" xfId="8" applyNumberFormat="1" applyFont="1" applyFill="1" applyBorder="1" applyAlignment="1">
      <alignment horizontal="left"/>
    </xf>
    <xf numFmtId="3" fontId="7" fillId="3" borderId="7" xfId="10" applyNumberFormat="1" applyFont="1" applyFill="1" applyBorder="1" applyAlignment="1">
      <alignment horizontal="right" vertical="center"/>
    </xf>
    <xf numFmtId="3" fontId="7" fillId="3" borderId="14" xfId="11" applyNumberFormat="1" applyFont="1" applyFill="1" applyBorder="1" applyAlignment="1">
      <alignment horizontal="left"/>
    </xf>
    <xf numFmtId="3" fontId="7" fillId="3" borderId="13" xfId="10" applyNumberFormat="1" applyFont="1" applyFill="1" applyBorder="1" applyAlignment="1">
      <alignment horizontal="right" vertical="center"/>
    </xf>
    <xf numFmtId="3" fontId="7" fillId="3" borderId="14" xfId="11" applyNumberFormat="1" applyFont="1" applyFill="1" applyBorder="1" applyAlignment="1">
      <alignment horizontal="left" wrapText="1"/>
    </xf>
    <xf numFmtId="3" fontId="7" fillId="3" borderId="14" xfId="8" applyNumberFormat="1" applyFont="1" applyFill="1" applyBorder="1" applyAlignment="1">
      <alignment horizontal="left"/>
    </xf>
    <xf numFmtId="3" fontId="7" fillId="3" borderId="10" xfId="10" applyNumberFormat="1" applyFont="1" applyFill="1" applyBorder="1" applyAlignment="1">
      <alignment horizontal="right" vertical="center"/>
    </xf>
    <xf numFmtId="3" fontId="15" fillId="3" borderId="11" xfId="10" quotePrefix="1" applyNumberFormat="1" applyFont="1" applyFill="1" applyBorder="1" applyAlignment="1">
      <alignment horizontal="left" vertical="center"/>
    </xf>
    <xf numFmtId="3" fontId="15" fillId="3" borderId="10" xfId="10" applyNumberFormat="1" applyFont="1" applyFill="1" applyBorder="1" applyAlignment="1">
      <alignment horizontal="right" vertical="center"/>
    </xf>
    <xf numFmtId="3" fontId="7" fillId="3" borderId="1" xfId="8" applyNumberFormat="1" applyFont="1" applyFill="1" applyBorder="1"/>
    <xf numFmtId="3" fontId="7" fillId="3" borderId="1" xfId="10" applyNumberFormat="1" applyFont="1" applyFill="1" applyBorder="1" applyAlignment="1">
      <alignment horizontal="right" vertical="center"/>
    </xf>
    <xf numFmtId="3" fontId="7" fillId="3" borderId="7" xfId="10" applyNumberFormat="1" applyFont="1" applyFill="1" applyBorder="1" applyAlignment="1">
      <alignment horizontal="right"/>
    </xf>
    <xf numFmtId="3" fontId="7" fillId="3" borderId="14" xfId="11" applyNumberFormat="1" applyFont="1" applyFill="1" applyBorder="1"/>
    <xf numFmtId="3" fontId="7" fillId="3" borderId="14" xfId="10" applyNumberFormat="1" applyFont="1" applyFill="1" applyBorder="1" applyAlignment="1">
      <alignment horizontal="right" vertical="center"/>
    </xf>
    <xf numFmtId="3" fontId="7" fillId="3" borderId="13" xfId="10" applyNumberFormat="1" applyFont="1" applyFill="1" applyBorder="1" applyAlignment="1">
      <alignment horizontal="right"/>
    </xf>
    <xf numFmtId="3" fontId="7" fillId="3" borderId="10" xfId="10" applyNumberFormat="1" applyFont="1" applyFill="1" applyBorder="1" applyAlignment="1">
      <alignment horizontal="right"/>
    </xf>
    <xf numFmtId="3" fontId="15" fillId="3" borderId="9" xfId="10" quotePrefix="1" applyNumberFormat="1" applyFont="1" applyFill="1" applyBorder="1" applyAlignment="1">
      <alignment horizontal="left" vertical="center"/>
    </xf>
    <xf numFmtId="3" fontId="15" fillId="3" borderId="9" xfId="10" applyNumberFormat="1" applyFont="1" applyFill="1" applyBorder="1" applyAlignment="1">
      <alignment horizontal="right" vertical="center"/>
    </xf>
    <xf numFmtId="3" fontId="15" fillId="3" borderId="9" xfId="10" applyNumberFormat="1" applyFont="1" applyFill="1" applyBorder="1" applyAlignment="1">
      <alignment vertical="center" wrapText="1"/>
    </xf>
    <xf numFmtId="3" fontId="15" fillId="3" borderId="9" xfId="10" applyNumberFormat="1" applyFont="1" applyFill="1" applyBorder="1" applyAlignment="1">
      <alignment vertical="center"/>
    </xf>
    <xf numFmtId="3" fontId="15" fillId="3" borderId="7" xfId="10" applyNumberFormat="1" applyFont="1" applyFill="1" applyBorder="1" applyAlignment="1">
      <alignment horizontal="right" vertical="center"/>
    </xf>
    <xf numFmtId="3" fontId="15" fillId="3" borderId="7" xfId="10" applyNumberFormat="1" applyFont="1" applyFill="1" applyBorder="1" applyAlignment="1">
      <alignment vertical="center"/>
    </xf>
    <xf numFmtId="4" fontId="15" fillId="3" borderId="9" xfId="0" applyNumberFormat="1" applyFont="1" applyFill="1" applyBorder="1" applyAlignment="1">
      <alignment horizontal="left" vertical="center" wrapText="1"/>
    </xf>
    <xf numFmtId="4" fontId="15" fillId="3" borderId="9" xfId="8" applyNumberFormat="1" applyFont="1" applyFill="1" applyBorder="1" applyAlignment="1">
      <alignment horizontal="right" vertical="center"/>
    </xf>
    <xf numFmtId="4" fontId="15" fillId="3" borderId="9" xfId="8" quotePrefix="1" applyNumberFormat="1" applyFont="1" applyFill="1" applyBorder="1" applyAlignment="1">
      <alignment horizontal="right" vertical="top"/>
    </xf>
    <xf numFmtId="168" fontId="26" fillId="2" borderId="0" xfId="11" applyNumberFormat="1" applyFont="1" applyFill="1" applyBorder="1"/>
    <xf numFmtId="1" fontId="26" fillId="2" borderId="0" xfId="10" applyNumberFormat="1" applyFont="1" applyFill="1"/>
    <xf numFmtId="0" fontId="26" fillId="2" borderId="0" xfId="0" applyFont="1" applyFill="1" applyBorder="1"/>
    <xf numFmtId="1" fontId="26" fillId="2" borderId="0" xfId="10" applyNumberFormat="1" applyFont="1" applyFill="1" applyAlignment="1">
      <alignment horizontal="left"/>
    </xf>
    <xf numFmtId="1" fontId="7" fillId="2" borderId="0" xfId="10" applyNumberFormat="1" applyFont="1" applyFill="1"/>
    <xf numFmtId="0" fontId="27" fillId="2" borderId="0" xfId="0" applyFont="1" applyFill="1" applyAlignment="1"/>
    <xf numFmtId="0" fontId="4" fillId="3" borderId="13" xfId="0" applyFont="1" applyFill="1" applyBorder="1" applyAlignment="1">
      <alignment horizontal="center"/>
    </xf>
    <xf numFmtId="0" fontId="4" fillId="3" borderId="10" xfId="0" applyFont="1" applyFill="1" applyBorder="1" applyAlignment="1">
      <alignment horizontal="center"/>
    </xf>
    <xf numFmtId="3" fontId="5" fillId="0" borderId="0" xfId="1" applyNumberFormat="1" applyFont="1" applyBorder="1" applyAlignment="1">
      <alignment horizontal="center"/>
    </xf>
    <xf numFmtId="0" fontId="5" fillId="3" borderId="11" xfId="0" applyFont="1" applyFill="1" applyBorder="1" applyAlignment="1">
      <alignment horizontal="center"/>
    </xf>
    <xf numFmtId="0" fontId="5" fillId="3" borderId="9" xfId="0" applyFont="1" applyFill="1" applyBorder="1" applyAlignment="1">
      <alignment horizontal="center"/>
    </xf>
    <xf numFmtId="0" fontId="5" fillId="3" borderId="13" xfId="0" applyFont="1" applyFill="1" applyBorder="1" applyAlignment="1">
      <alignment horizontal="center"/>
    </xf>
    <xf numFmtId="3" fontId="5" fillId="0" borderId="14" xfId="1" applyNumberFormat="1" applyFont="1" applyBorder="1" applyAlignment="1">
      <alignment horizontal="center"/>
    </xf>
    <xf numFmtId="0" fontId="5" fillId="3" borderId="10" xfId="0" applyFont="1" applyFill="1" applyBorder="1" applyAlignment="1">
      <alignment horizontal="center"/>
    </xf>
    <xf numFmtId="0" fontId="15" fillId="3" borderId="10" xfId="0" applyFont="1" applyFill="1" applyBorder="1" applyAlignment="1">
      <alignment horizontal="center" vertical="center" wrapText="1"/>
    </xf>
    <xf numFmtId="0" fontId="0" fillId="0" borderId="0" xfId="0" applyFill="1" applyBorder="1"/>
    <xf numFmtId="0" fontId="2" fillId="0" borderId="0" xfId="0" applyFont="1" applyFill="1" applyBorder="1"/>
    <xf numFmtId="0" fontId="31" fillId="2" borderId="0" xfId="0" applyFont="1" applyFill="1"/>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3" fontId="5" fillId="0" borderId="0" xfId="1" applyNumberFormat="1" applyFont="1" applyFill="1" applyBorder="1" applyAlignment="1">
      <alignment horizontal="center"/>
    </xf>
    <xf numFmtId="0" fontId="4" fillId="3" borderId="7" xfId="0" applyFont="1" applyFill="1" applyBorder="1" applyAlignment="1">
      <alignment horizontal="center" vertical="top"/>
    </xf>
    <xf numFmtId="0" fontId="0" fillId="0" borderId="0" xfId="0" applyAlignment="1">
      <alignment wrapText="1"/>
    </xf>
    <xf numFmtId="0" fontId="0" fillId="0" borderId="0" xfId="0" applyAlignment="1">
      <alignment horizontal="center" wrapText="1"/>
    </xf>
    <xf numFmtId="0" fontId="32" fillId="3" borderId="9" xfId="0" applyFont="1" applyFill="1" applyBorder="1" applyAlignment="1">
      <alignment horizontal="center"/>
    </xf>
    <xf numFmtId="10" fontId="5" fillId="3" borderId="13" xfId="2" applyNumberFormat="1" applyFont="1" applyFill="1" applyBorder="1" applyAlignment="1">
      <alignment horizontal="center"/>
    </xf>
    <xf numFmtId="3" fontId="5" fillId="4" borderId="0" xfId="1" applyNumberFormat="1" applyFont="1" applyFill="1" applyBorder="1" applyAlignment="1">
      <alignment horizontal="center"/>
    </xf>
    <xf numFmtId="169" fontId="5" fillId="0" borderId="0" xfId="1" applyNumberFormat="1" applyFont="1" applyBorder="1" applyAlignment="1">
      <alignment horizontal="center"/>
    </xf>
    <xf numFmtId="167" fontId="5" fillId="2" borderId="0" xfId="1" applyNumberFormat="1"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4" fillId="2" borderId="0" xfId="6" applyFont="1" applyFill="1" applyAlignment="1">
      <alignment horizontal="center" vertical="center" shrinkToFit="1"/>
    </xf>
    <xf numFmtId="0" fontId="5" fillId="2" borderId="0" xfId="6" applyFont="1" applyFill="1" applyAlignment="1">
      <alignment horizontal="left" vertical="top" wrapText="1"/>
    </xf>
    <xf numFmtId="0" fontId="11" fillId="2" borderId="0" xfId="0" applyFont="1" applyFill="1" applyAlignment="1">
      <alignment horizontal="left"/>
    </xf>
    <xf numFmtId="0" fontId="14" fillId="2" borderId="1"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3" xfId="0" applyFont="1" applyFill="1" applyBorder="1" applyAlignment="1">
      <alignment horizontal="center" vertical="top" wrapText="1"/>
    </xf>
    <xf numFmtId="0" fontId="5" fillId="0" borderId="0" xfId="0" applyFont="1" applyAlignment="1">
      <alignment horizontal="left" wrapText="1"/>
    </xf>
    <xf numFmtId="0" fontId="3" fillId="2" borderId="0" xfId="0" applyFont="1" applyFill="1" applyAlignment="1">
      <alignment horizontal="center" vertical="top" wrapText="1"/>
    </xf>
    <xf numFmtId="0" fontId="5" fillId="2" borderId="2" xfId="0" applyFont="1" applyFill="1" applyBorder="1" applyAlignment="1">
      <alignment horizontal="left" wrapText="1"/>
    </xf>
    <xf numFmtId="0" fontId="5" fillId="2" borderId="0" xfId="0" applyFont="1" applyFill="1" applyBorder="1" applyAlignment="1">
      <alignment horizontal="left" wrapText="1"/>
    </xf>
    <xf numFmtId="0" fontId="18" fillId="2" borderId="0" xfId="0" applyFont="1" applyFill="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4" fillId="2" borderId="0" xfId="0" applyFont="1" applyFill="1" applyAlignment="1">
      <alignment horizontal="center" vertical="top" wrapText="1"/>
    </xf>
    <xf numFmtId="0" fontId="15" fillId="3" borderId="11" xfId="0" applyFont="1" applyFill="1" applyBorder="1" applyAlignment="1">
      <alignment horizontal="center"/>
    </xf>
    <xf numFmtId="0" fontId="15" fillId="3" borderId="15" xfId="0" applyFont="1" applyFill="1" applyBorder="1" applyAlignment="1">
      <alignment horizontal="center"/>
    </xf>
    <xf numFmtId="0" fontId="15" fillId="3" borderId="8" xfId="0" applyFont="1" applyFill="1" applyBorder="1" applyAlignment="1">
      <alignment horizontal="center"/>
    </xf>
    <xf numFmtId="0" fontId="15" fillId="3" borderId="7"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0" xfId="0" applyFont="1" applyFill="1" applyBorder="1" applyAlignment="1">
      <alignment horizontal="center" vertical="center"/>
    </xf>
    <xf numFmtId="0" fontId="15" fillId="3" borderId="7" xfId="0" applyFont="1" applyFill="1" applyBorder="1" applyAlignment="1">
      <alignment horizontal="center" vertical="top" wrapText="1"/>
    </xf>
    <xf numFmtId="0" fontId="15" fillId="3" borderId="13" xfId="0" applyFont="1" applyFill="1" applyBorder="1" applyAlignment="1">
      <alignment horizontal="center" vertical="top" wrapText="1"/>
    </xf>
    <xf numFmtId="0" fontId="15" fillId="3" borderId="10" xfId="0" applyFont="1" applyFill="1" applyBorder="1" applyAlignment="1">
      <alignment horizontal="center" vertical="top" wrapText="1"/>
    </xf>
    <xf numFmtId="0" fontId="15" fillId="3" borderId="7" xfId="0" applyFont="1" applyFill="1" applyBorder="1" applyAlignment="1">
      <alignment horizontal="center" vertical="top"/>
    </xf>
    <xf numFmtId="0" fontId="15" fillId="3" borderId="10" xfId="0" applyFont="1" applyFill="1" applyBorder="1" applyAlignment="1">
      <alignment horizontal="center" vertical="top"/>
    </xf>
    <xf numFmtId="0" fontId="4" fillId="3" borderId="11"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8" fillId="2" borderId="0" xfId="0" applyFont="1" applyFill="1" applyBorder="1" applyAlignment="1">
      <alignment horizontal="center" vertical="top" wrapText="1"/>
    </xf>
    <xf numFmtId="0" fontId="4" fillId="3" borderId="7"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4" fillId="3" borderId="10" xfId="0" applyFont="1" applyFill="1" applyBorder="1" applyAlignment="1">
      <alignment horizontal="center" vertical="center" textRotation="90" wrapText="1"/>
    </xf>
    <xf numFmtId="0" fontId="18" fillId="2" borderId="0" xfId="0" applyFont="1" applyFill="1" applyAlignment="1">
      <alignment horizontal="center" vertical="top" wrapText="1"/>
    </xf>
    <xf numFmtId="0" fontId="4" fillId="3" borderId="13" xfId="0" applyFont="1" applyFill="1" applyBorder="1" applyAlignment="1">
      <alignment horizontal="center" vertical="center" wrapText="1"/>
    </xf>
    <xf numFmtId="1" fontId="26" fillId="2" borderId="0" xfId="11" applyNumberFormat="1" applyFont="1" applyFill="1" applyBorder="1" applyAlignment="1">
      <alignment horizontal="left" vertical="top" wrapText="1"/>
    </xf>
    <xf numFmtId="1" fontId="26" fillId="2" borderId="0" xfId="11" applyNumberFormat="1" applyFont="1" applyFill="1" applyBorder="1" applyAlignment="1">
      <alignment horizontal="justify" vertical="top" wrapText="1"/>
    </xf>
    <xf numFmtId="168" fontId="24" fillId="2" borderId="0" xfId="8" applyNumberFormat="1" applyFont="1" applyFill="1" applyBorder="1" applyAlignment="1">
      <alignment horizontal="center" vertical="center" wrapText="1"/>
    </xf>
    <xf numFmtId="0" fontId="15" fillId="2" borderId="5" xfId="0" applyFont="1" applyFill="1" applyBorder="1" applyAlignment="1">
      <alignment horizontal="right"/>
    </xf>
    <xf numFmtId="1" fontId="15" fillId="3" borderId="9" xfId="10" applyNumberFormat="1" applyFont="1" applyFill="1" applyBorder="1" applyAlignment="1">
      <alignment horizontal="center" vertical="center"/>
    </xf>
    <xf numFmtId="1" fontId="15" fillId="3" borderId="7" xfId="10" applyNumberFormat="1" applyFont="1" applyFill="1" applyBorder="1" applyAlignment="1">
      <alignment horizontal="center" vertical="center"/>
    </xf>
    <xf numFmtId="3" fontId="15" fillId="3" borderId="9" xfId="10" applyNumberFormat="1" applyFont="1" applyFill="1" applyBorder="1" applyAlignment="1">
      <alignment horizontal="center" vertical="center"/>
    </xf>
    <xf numFmtId="3" fontId="15" fillId="3" borderId="13" xfId="10" applyNumberFormat="1" applyFont="1" applyFill="1" applyBorder="1" applyAlignment="1">
      <alignment horizontal="center" vertical="center"/>
    </xf>
    <xf numFmtId="0" fontId="29" fillId="2" borderId="0" xfId="0" applyFont="1" applyFill="1" applyAlignment="1">
      <alignment horizontal="center" vertical="center" wrapText="1" readingOrder="1"/>
    </xf>
    <xf numFmtId="0" fontId="4" fillId="2" borderId="5" xfId="0" applyFont="1" applyFill="1" applyBorder="1" applyAlignment="1">
      <alignment horizontal="right"/>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7" xfId="0" applyFont="1" applyFill="1" applyBorder="1" applyAlignment="1">
      <alignment horizontal="center" wrapText="1"/>
    </xf>
    <xf numFmtId="0" fontId="4" fillId="3" borderId="13" xfId="0" applyFont="1" applyFill="1" applyBorder="1" applyAlignment="1">
      <alignment horizontal="center" wrapText="1"/>
    </xf>
    <xf numFmtId="0" fontId="4" fillId="3" borderId="10" xfId="0" applyFont="1" applyFill="1" applyBorder="1" applyAlignment="1">
      <alignment horizontal="center" wrapText="1"/>
    </xf>
  </cellXfs>
  <cellStyles count="12">
    <cellStyle name="Comma" xfId="1" builtinId="3"/>
    <cellStyle name="Comma 2" xfId="7"/>
    <cellStyle name="Comma 2 2" xfId="3"/>
    <cellStyle name="Normal" xfId="0" builtinId="0"/>
    <cellStyle name="Normal 2" xfId="5"/>
    <cellStyle name="Normal 2 2" xfId="8"/>
    <cellStyle name="Normal 3 2" xfId="11"/>
    <cellStyle name="Normal 5 2" xfId="10"/>
    <cellStyle name="Normal_2.2" xfId="9"/>
    <cellStyle name="Normal_TABLE-3" xfId="4"/>
    <cellStyle name="Normal_XVII.1"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N"/>
              <a:t>Fig 6.5: Yearwise Consumption</a:t>
            </a:r>
            <a:r>
              <a:rPr lang="en-IN" baseline="0"/>
              <a:t> of Petroleum Products in Million Tonnes</a:t>
            </a:r>
            <a:endParaRPr lang="en-IN"/>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'6.5'!$B$4</c:f>
              <c:strCache>
                <c:ptCount val="1"/>
                <c:pt idx="0">
                  <c:v>LPG</c:v>
                </c:pt>
              </c:strCache>
            </c:strRef>
          </c:tx>
          <c:spPr>
            <a:solidFill>
              <a:schemeClr val="accent1"/>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'6.5'!$B$6:$B$15</c15:sqref>
                  </c15:fullRef>
                </c:ext>
              </c:extLst>
              <c:f>'6.5'!$B$9:$B$15</c:f>
              <c:numCache>
                <c:formatCode>0.00</c:formatCode>
                <c:ptCount val="7"/>
                <c:pt idx="0">
                  <c:v>18.000102374999997</c:v>
                </c:pt>
                <c:pt idx="1">
                  <c:v>19.623222261999999</c:v>
                </c:pt>
                <c:pt idx="2">
                  <c:v>21.608210237999991</c:v>
                </c:pt>
                <c:pt idx="3">
                  <c:v>23.341821038999992</c:v>
                </c:pt>
                <c:pt idx="4">
                  <c:v>24.906798505999998</c:v>
                </c:pt>
                <c:pt idx="5">
                  <c:v>26.329779999007101</c:v>
                </c:pt>
                <c:pt idx="6">
                  <c:v>27.558426471437215</c:v>
                </c:pt>
              </c:numCache>
            </c:numRef>
          </c:val>
          <c:extLst>
            <c:ext xmlns:c16="http://schemas.microsoft.com/office/drawing/2014/chart" uri="{C3380CC4-5D6E-409C-BE32-E72D297353CC}">
              <c16:uniqueId val="{00000000-4109-4307-86A6-E6CC168A02EC}"/>
            </c:ext>
          </c:extLst>
        </c:ser>
        <c:ser>
          <c:idx val="1"/>
          <c:order val="1"/>
          <c:tx>
            <c:strRef>
              <c:f>'6.5'!$C$4</c:f>
              <c:strCache>
                <c:ptCount val="1"/>
                <c:pt idx="0">
                  <c:v>Petrol</c:v>
                </c:pt>
              </c:strCache>
            </c:strRef>
          </c:tx>
          <c:spPr>
            <a:solidFill>
              <a:schemeClr val="accent2"/>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'6.5'!$C$6:$C$15</c15:sqref>
                  </c15:fullRef>
                </c:ext>
              </c:extLst>
              <c:f>'6.5'!$C$9:$C$15</c:f>
              <c:numCache>
                <c:formatCode>0.00</c:formatCode>
                <c:ptCount val="7"/>
                <c:pt idx="0">
                  <c:v>19.075402440000001</c:v>
                </c:pt>
                <c:pt idx="1">
                  <c:v>21.846630900000008</c:v>
                </c:pt>
                <c:pt idx="2">
                  <c:v>23.764934030000013</c:v>
                </c:pt>
                <c:pt idx="3">
                  <c:v>26.174478359999984</c:v>
                </c:pt>
                <c:pt idx="4">
                  <c:v>28.284404870000003</c:v>
                </c:pt>
                <c:pt idx="5">
                  <c:v>29.975488406249024</c:v>
                </c:pt>
                <c:pt idx="6">
                  <c:v>27.968993710450242</c:v>
                </c:pt>
              </c:numCache>
            </c:numRef>
          </c:val>
          <c:extLst>
            <c:ext xmlns:c16="http://schemas.microsoft.com/office/drawing/2014/chart" uri="{C3380CC4-5D6E-409C-BE32-E72D297353CC}">
              <c16:uniqueId val="{00000001-4109-4307-86A6-E6CC168A02EC}"/>
            </c:ext>
          </c:extLst>
        </c:ser>
        <c:ser>
          <c:idx val="2"/>
          <c:order val="2"/>
          <c:tx>
            <c:strRef>
              <c:f>'6.5'!$E$4</c:f>
              <c:strCache>
                <c:ptCount val="1"/>
                <c:pt idx="0">
                  <c:v>Kerosene</c:v>
                </c:pt>
              </c:strCache>
            </c:strRef>
          </c:tx>
          <c:spPr>
            <a:solidFill>
              <a:schemeClr val="accent3"/>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'6.5'!$E$6:$E$15</c15:sqref>
                  </c15:fullRef>
                </c:ext>
              </c:extLst>
              <c:f>'6.5'!$E$9:$E$15</c:f>
              <c:numCache>
                <c:formatCode>0.00</c:formatCode>
                <c:ptCount val="7"/>
                <c:pt idx="0">
                  <c:v>7.0867181900000018</c:v>
                </c:pt>
                <c:pt idx="1">
                  <c:v>6.826306589999998</c:v>
                </c:pt>
                <c:pt idx="2">
                  <c:v>5.3968133900000144</c:v>
                </c:pt>
                <c:pt idx="3">
                  <c:v>3.8451181100000125</c:v>
                </c:pt>
                <c:pt idx="4">
                  <c:v>3.4594640899999916</c:v>
                </c:pt>
                <c:pt idx="5">
                  <c:v>2.3968245022973034</c:v>
                </c:pt>
                <c:pt idx="6">
                  <c:v>1.7978712490700386</c:v>
                </c:pt>
              </c:numCache>
            </c:numRef>
          </c:val>
          <c:extLst>
            <c:ext xmlns:c16="http://schemas.microsoft.com/office/drawing/2014/chart" uri="{C3380CC4-5D6E-409C-BE32-E72D297353CC}">
              <c16:uniqueId val="{00000002-4109-4307-86A6-E6CC168A02EC}"/>
            </c:ext>
          </c:extLst>
        </c:ser>
        <c:ser>
          <c:idx val="3"/>
          <c:order val="3"/>
          <c:tx>
            <c:strRef>
              <c:f>'6.5'!$F$4</c:f>
              <c:strCache>
                <c:ptCount val="1"/>
                <c:pt idx="0">
                  <c:v>Aviation Turbine Fuel</c:v>
                </c:pt>
              </c:strCache>
            </c:strRef>
          </c:tx>
          <c:spPr>
            <a:solidFill>
              <a:schemeClr val="accent4"/>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'6.5'!$F$6:$F$15</c15:sqref>
                  </c15:fullRef>
                </c:ext>
              </c:extLst>
              <c:f>'6.5'!$F$9:$F$15</c:f>
              <c:numCache>
                <c:formatCode>0.00</c:formatCode>
                <c:ptCount val="7"/>
                <c:pt idx="0">
                  <c:v>5.7228986299999995</c:v>
                </c:pt>
                <c:pt idx="1">
                  <c:v>6.2617449199999999</c:v>
                </c:pt>
                <c:pt idx="2">
                  <c:v>6.9975149700000019</c:v>
                </c:pt>
                <c:pt idx="3">
                  <c:v>7.6326844000000005</c:v>
                </c:pt>
                <c:pt idx="4">
                  <c:v>8.3000663400000008</c:v>
                </c:pt>
                <c:pt idx="5">
                  <c:v>7.9986090355175374</c:v>
                </c:pt>
                <c:pt idx="6">
                  <c:v>3.6977549794394875</c:v>
                </c:pt>
              </c:numCache>
            </c:numRef>
          </c:val>
          <c:extLst xmlns:c15="http://schemas.microsoft.com/office/drawing/2012/chart">
            <c:ext xmlns:c16="http://schemas.microsoft.com/office/drawing/2014/chart" uri="{C3380CC4-5D6E-409C-BE32-E72D297353CC}">
              <c16:uniqueId val="{00000003-4109-4307-86A6-E6CC168A02EC}"/>
            </c:ext>
          </c:extLst>
        </c:ser>
        <c:ser>
          <c:idx val="4"/>
          <c:order val="4"/>
          <c:tx>
            <c:strRef>
              <c:f>'6.5'!$G$4</c:f>
              <c:strCache>
                <c:ptCount val="1"/>
                <c:pt idx="0">
                  <c:v>High Speed Diesel Oil</c:v>
                </c:pt>
              </c:strCache>
            </c:strRef>
          </c:tx>
          <c:spPr>
            <a:solidFill>
              <a:schemeClr val="accent5"/>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'6.5'!$G$6:$G$15</c15:sqref>
                  </c15:fullRef>
                </c:ext>
              </c:extLst>
              <c:f>'6.5'!$G$9:$G$15</c:f>
              <c:numCache>
                <c:formatCode>0.00</c:formatCode>
                <c:ptCount val="7"/>
                <c:pt idx="0">
                  <c:v>69.416220119999977</c:v>
                </c:pt>
                <c:pt idx="1">
                  <c:v>74.647072010000002</c:v>
                </c:pt>
                <c:pt idx="2">
                  <c:v>76.026571259999741</c:v>
                </c:pt>
                <c:pt idx="3">
                  <c:v>81.07343645999967</c:v>
                </c:pt>
                <c:pt idx="4">
                  <c:v>83.52816559999988</c:v>
                </c:pt>
                <c:pt idx="5">
                  <c:v>82.602012505446794</c:v>
                </c:pt>
                <c:pt idx="6">
                  <c:v>72.712726314283998</c:v>
                </c:pt>
              </c:numCache>
            </c:numRef>
          </c:val>
          <c:extLst>
            <c:ext xmlns:c16="http://schemas.microsoft.com/office/drawing/2014/chart" uri="{C3380CC4-5D6E-409C-BE32-E72D297353CC}">
              <c16:uniqueId val="{00000004-4109-4307-86A6-E6CC168A02EC}"/>
            </c:ext>
          </c:extLst>
        </c:ser>
        <c:ser>
          <c:idx val="5"/>
          <c:order val="5"/>
          <c:tx>
            <c:strRef>
              <c:f>'[2]6.5 (Contd.)'!$B$5:$B$6</c:f>
              <c:strCache>
                <c:ptCount val="2"/>
                <c:pt idx="0">
                  <c:v>Fuel  Oil</c:v>
                </c:pt>
              </c:strCache>
            </c:strRef>
          </c:tx>
          <c:spPr>
            <a:solidFill>
              <a:schemeClr val="accent6"/>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'[2]6.5 (Contd.)'!$B$8:$B$17</c15:sqref>
                  </c15:fullRef>
                </c:ext>
              </c:extLst>
              <c:f>'[2]6.5 (Contd.)'!$B$11:$B$17</c:f>
              <c:numCache>
                <c:formatCode>0.00</c:formatCode>
                <c:ptCount val="7"/>
                <c:pt idx="0">
                  <c:v>5.9608562199999984</c:v>
                </c:pt>
                <c:pt idx="1">
                  <c:v>6.6323055200000001</c:v>
                </c:pt>
                <c:pt idx="2">
                  <c:v>7.1504293600000022</c:v>
                </c:pt>
                <c:pt idx="3">
                  <c:v>6.7209720400000021</c:v>
                </c:pt>
                <c:pt idx="4">
                  <c:v>6.5635703500000009</c:v>
                </c:pt>
                <c:pt idx="5">
                  <c:v>6.3015391187900951</c:v>
                </c:pt>
                <c:pt idx="6">
                  <c:v>5.5864816403750899</c:v>
                </c:pt>
              </c:numCache>
            </c:numRef>
          </c:val>
          <c:extLst>
            <c:ext xmlns:c16="http://schemas.microsoft.com/office/drawing/2014/chart" uri="{C3380CC4-5D6E-409C-BE32-E72D297353CC}">
              <c16:uniqueId val="{00000005-4109-4307-86A6-E6CC168A02EC}"/>
            </c:ext>
          </c:extLst>
        </c:ser>
        <c:ser>
          <c:idx val="6"/>
          <c:order val="6"/>
          <c:tx>
            <c:strRef>
              <c:f>'[2]6.5 (Contd.)'!$C$5</c:f>
              <c:strCache>
                <c:ptCount val="1"/>
                <c:pt idx="0">
                  <c:v>Lubricants</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'[2]6.5 (Contd.)'!$C$8:$C$17</c15:sqref>
                  </c15:fullRef>
                </c:ext>
              </c:extLst>
              <c:f>'[2]6.5 (Contd.)'!$C$11:$C$17</c:f>
              <c:numCache>
                <c:formatCode>0.00</c:formatCode>
                <c:ptCount val="7"/>
                <c:pt idx="0">
                  <c:v>3.3100125299999998</c:v>
                </c:pt>
                <c:pt idx="1">
                  <c:v>3.5711606000000002</c:v>
                </c:pt>
                <c:pt idx="2">
                  <c:v>3.4700676399999999</c:v>
                </c:pt>
                <c:pt idx="3">
                  <c:v>3.8838833120000005</c:v>
                </c:pt>
                <c:pt idx="4">
                  <c:v>3.6679544489999989</c:v>
                </c:pt>
                <c:pt idx="5">
                  <c:v>3.8333877818922595</c:v>
                </c:pt>
                <c:pt idx="6">
                  <c:v>4.0972981527445755</c:v>
                </c:pt>
              </c:numCache>
            </c:numRef>
          </c:val>
          <c:extLst>
            <c:ext xmlns:c16="http://schemas.microsoft.com/office/drawing/2014/chart" uri="{C3380CC4-5D6E-409C-BE32-E72D297353CC}">
              <c16:uniqueId val="{00000006-4109-4307-86A6-E6CC168A02EC}"/>
            </c:ext>
          </c:extLst>
        </c:ser>
        <c:ser>
          <c:idx val="7"/>
          <c:order val="7"/>
          <c:tx>
            <c:strRef>
              <c:f>'6.5'!$D$4</c:f>
              <c:strCache>
                <c:ptCount val="1"/>
                <c:pt idx="0">
                  <c:v>Naphtha</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'6.5'!$D$6:$D$15</c15:sqref>
                  </c15:fullRef>
                </c:ext>
              </c:extLst>
              <c:f>'6.5'!$D$9:$D$15</c:f>
              <c:numCache>
                <c:formatCode>0.00</c:formatCode>
                <c:ptCount val="7"/>
                <c:pt idx="0">
                  <c:v>11.082028709999999</c:v>
                </c:pt>
                <c:pt idx="1">
                  <c:v>13.270841390000001</c:v>
                </c:pt>
                <c:pt idx="2">
                  <c:v>13.24078059</c:v>
                </c:pt>
                <c:pt idx="3">
                  <c:v>12.88860699</c:v>
                </c:pt>
                <c:pt idx="4">
                  <c:v>14.131231639999999</c:v>
                </c:pt>
                <c:pt idx="5">
                  <c:v>14.267778782545454</c:v>
                </c:pt>
                <c:pt idx="6">
                  <c:v>14.100355452353547</c:v>
                </c:pt>
              </c:numCache>
            </c:numRef>
          </c:val>
          <c:extLst>
            <c:ext xmlns:c16="http://schemas.microsoft.com/office/drawing/2014/chart" uri="{C3380CC4-5D6E-409C-BE32-E72D297353CC}">
              <c16:uniqueId val="{00000007-4109-4307-86A6-E6CC168A02EC}"/>
            </c:ext>
          </c:extLst>
        </c:ser>
        <c:ser>
          <c:idx val="8"/>
          <c:order val="8"/>
          <c:tx>
            <c:strRef>
              <c:f>'[2]6.5 (Contd.)'!$E$5:$E$6</c:f>
              <c:strCache>
                <c:ptCount val="2"/>
                <c:pt idx="0">
                  <c:v>Petroleum
coke</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'[2]6.5 (Contd.)'!$E$8:$E$17</c15:sqref>
                  </c15:fullRef>
                </c:ext>
              </c:extLst>
              <c:f>'[2]6.5 (Contd.)'!$E$11:$E$17</c:f>
              <c:numCache>
                <c:formatCode>0.00</c:formatCode>
                <c:ptCount val="7"/>
                <c:pt idx="0">
                  <c:v>14.557450646000001</c:v>
                </c:pt>
                <c:pt idx="1">
                  <c:v>19.297422278999999</c:v>
                </c:pt>
                <c:pt idx="2">
                  <c:v>23.963986064999997</c:v>
                </c:pt>
                <c:pt idx="3">
                  <c:v>25.656728722</c:v>
                </c:pt>
                <c:pt idx="4">
                  <c:v>21.345929281000004</c:v>
                </c:pt>
                <c:pt idx="5">
                  <c:v>21.708158825000005</c:v>
                </c:pt>
                <c:pt idx="6">
                  <c:v>15.605152572</c:v>
                </c:pt>
              </c:numCache>
            </c:numRef>
          </c:val>
          <c:extLst>
            <c:ext xmlns:c16="http://schemas.microsoft.com/office/drawing/2014/chart" uri="{C3380CC4-5D6E-409C-BE32-E72D297353CC}">
              <c16:uniqueId val="{00000008-4109-4307-86A6-E6CC168A02EC}"/>
            </c:ext>
          </c:extLst>
        </c:ser>
        <c:ser>
          <c:idx val="9"/>
          <c:order val="9"/>
          <c:tx>
            <c:strRef>
              <c:f>'[2]6.5 (Contd.)'!$C$5</c:f>
              <c:strCache>
                <c:ptCount val="1"/>
                <c:pt idx="0">
                  <c:v>Lubricants</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'[2]6.5 (Contd.)'!$C$8:$C$17</c15:sqref>
                  </c15:fullRef>
                </c:ext>
              </c:extLst>
              <c:f>'[2]6.5 (Contd.)'!$C$11:$C$17</c:f>
              <c:numCache>
                <c:formatCode>0.00</c:formatCode>
                <c:ptCount val="7"/>
                <c:pt idx="0">
                  <c:v>3.3100125299999998</c:v>
                </c:pt>
                <c:pt idx="1">
                  <c:v>3.5711606000000002</c:v>
                </c:pt>
                <c:pt idx="2">
                  <c:v>3.4700676399999999</c:v>
                </c:pt>
                <c:pt idx="3">
                  <c:v>3.8838833120000005</c:v>
                </c:pt>
                <c:pt idx="4">
                  <c:v>3.6679544489999989</c:v>
                </c:pt>
                <c:pt idx="5">
                  <c:v>3.8333877818922595</c:v>
                </c:pt>
                <c:pt idx="6">
                  <c:v>4.0972981527445755</c:v>
                </c:pt>
              </c:numCache>
            </c:numRef>
          </c:val>
          <c:extLst>
            <c:ext xmlns:c16="http://schemas.microsoft.com/office/drawing/2014/chart" uri="{C3380CC4-5D6E-409C-BE32-E72D297353CC}">
              <c16:uniqueId val="{00000009-4109-4307-86A6-E6CC168A02EC}"/>
            </c:ext>
          </c:extLst>
        </c:ser>
        <c:ser>
          <c:idx val="10"/>
          <c:order val="10"/>
          <c:tx>
            <c:strRef>
              <c:f>'[2]6.5 (Contd.)'!$D$5</c:f>
              <c:strCache>
                <c:ptCount val="1"/>
                <c:pt idx="0">
                  <c:v>Bitumen</c:v>
                </c:pt>
              </c:strCache>
            </c:strRef>
          </c:tx>
          <c:spPr>
            <a:solidFill>
              <a:schemeClr val="accent5">
                <a:lumMod val="60000"/>
              </a:schemeClr>
            </a:solidFill>
            <a:ln>
              <a:noFill/>
            </a:ln>
            <a:effectLst/>
          </c:spPr>
          <c:invertIfNegative val="0"/>
          <c:cat>
            <c:strRef>
              <c:extLst>
                <c:ext xmlns:c15="http://schemas.microsoft.com/office/drawing/2012/chart" uri="{02D57815-91ED-43cb-92C2-25804820EDAC}">
                  <c15:fullRef>
                    <c15:sqref>'6.5'!$A$6:$A$15</c15:sqref>
                  </c15:fullRef>
                </c:ext>
              </c:extLst>
              <c:f>'6.5'!$A$9:$A$15</c:f>
              <c:strCache>
                <c:ptCount val="7"/>
                <c:pt idx="0">
                  <c:v>2014-15</c:v>
                </c:pt>
                <c:pt idx="1">
                  <c:v>2015-16</c:v>
                </c:pt>
                <c:pt idx="2">
                  <c:v>2016-17</c:v>
                </c:pt>
                <c:pt idx="3">
                  <c:v>2017-18</c:v>
                </c:pt>
                <c:pt idx="4">
                  <c:v>2018-19</c:v>
                </c:pt>
                <c:pt idx="5">
                  <c:v>2019-20</c:v>
                </c:pt>
                <c:pt idx="6">
                  <c:v>2020-21 (P)</c:v>
                </c:pt>
              </c:strCache>
            </c:strRef>
          </c:cat>
          <c:val>
            <c:numRef>
              <c:extLst>
                <c:ext xmlns:c15="http://schemas.microsoft.com/office/drawing/2012/chart" uri="{02D57815-91ED-43cb-92C2-25804820EDAC}">
                  <c15:fullRef>
                    <c15:sqref>'[2]6.5 (Contd.)'!$D$8:$D$17</c15:sqref>
                  </c15:fullRef>
                </c:ext>
              </c:extLst>
              <c:f>'[2]6.5 (Contd.)'!$D$11:$D$17</c:f>
              <c:numCache>
                <c:formatCode>0.00</c:formatCode>
                <c:ptCount val="7"/>
                <c:pt idx="0">
                  <c:v>5.0728328610000011</c:v>
                </c:pt>
                <c:pt idx="1">
                  <c:v>5.9379387530000001</c:v>
                </c:pt>
                <c:pt idx="2">
                  <c:v>5.9355010179999983</c:v>
                </c:pt>
                <c:pt idx="3">
                  <c:v>6.0858515270000009</c:v>
                </c:pt>
                <c:pt idx="4">
                  <c:v>6.7076970449999997</c:v>
                </c:pt>
                <c:pt idx="5">
                  <c:v>6.7203688499999981</c:v>
                </c:pt>
                <c:pt idx="6">
                  <c:v>7.5239153899999982</c:v>
                </c:pt>
              </c:numCache>
            </c:numRef>
          </c:val>
          <c:extLst>
            <c:ext xmlns:c16="http://schemas.microsoft.com/office/drawing/2014/chart" uri="{C3380CC4-5D6E-409C-BE32-E72D297353CC}">
              <c16:uniqueId val="{0000000A-4109-4307-86A6-E6CC168A02EC}"/>
            </c:ext>
          </c:extLst>
        </c:ser>
        <c:dLbls>
          <c:showLegendKey val="0"/>
          <c:showVal val="0"/>
          <c:showCatName val="0"/>
          <c:showSerName val="0"/>
          <c:showPercent val="0"/>
          <c:showBubbleSize val="0"/>
        </c:dLbls>
        <c:gapWidth val="402"/>
        <c:overlap val="4"/>
        <c:axId val="635813776"/>
        <c:axId val="635794224"/>
        <c:extLst/>
      </c:barChart>
      <c:catAx>
        <c:axId val="635813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5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794224"/>
        <c:crosses val="autoZero"/>
        <c:auto val="1"/>
        <c:lblAlgn val="ctr"/>
        <c:lblOffset val="100"/>
        <c:noMultiLvlLbl val="0"/>
      </c:catAx>
      <c:valAx>
        <c:axId val="635794224"/>
        <c:scaling>
          <c:orientation val="minMax"/>
        </c:scaling>
        <c:delete val="0"/>
        <c:axPos val="l"/>
        <c:majorGridlines>
          <c:spPr>
            <a:ln w="9525" cap="flat" cmpd="sng" algn="ct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5813776"/>
        <c:crosses val="autoZero"/>
        <c:crossBetween val="between"/>
      </c:valAx>
      <c:spPr>
        <a:noFill/>
        <a:ln>
          <a:noFill/>
        </a:ln>
        <a:effectLst/>
      </c:spPr>
    </c:plotArea>
    <c:legend>
      <c:legendPos val="b"/>
      <c:layout>
        <c:manualLayout>
          <c:xMode val="edge"/>
          <c:yMode val="edge"/>
          <c:x val="6.8240366350602585E-2"/>
          <c:y val="0.74182059018323643"/>
          <c:w val="0.87553127931080688"/>
          <c:h val="0.183413054676576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238125</xdr:colOff>
      <xdr:row>36</xdr:row>
      <xdr:rowOff>85724</xdr:rowOff>
    </xdr:from>
    <xdr:to>
      <xdr:col>10</xdr:col>
      <xdr:colOff>0</xdr:colOff>
      <xdr:row>37</xdr:row>
      <xdr:rowOff>114299</xdr:rowOff>
    </xdr:to>
    <xdr:sp macro="" textlink="">
      <xdr:nvSpPr>
        <xdr:cNvPr id="2" name="TextBox 1">
          <a:extLst>
            <a:ext uri="{FF2B5EF4-FFF2-40B4-BE49-F238E27FC236}">
              <a16:creationId xmlns:a16="http://schemas.microsoft.com/office/drawing/2014/main" id="{00000000-0008-0000-2200-000003000000}"/>
            </a:ext>
          </a:extLst>
        </xdr:cNvPr>
        <xdr:cNvSpPr txBox="1"/>
      </xdr:nvSpPr>
      <xdr:spPr>
        <a:xfrm>
          <a:off x="5314950" y="7915274"/>
          <a:ext cx="24765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IN"/>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228600</xdr:colOff>
      <xdr:row>2</xdr:row>
      <xdr:rowOff>76199</xdr:rowOff>
    </xdr:from>
    <xdr:to>
      <xdr:col>46</xdr:col>
      <xdr:colOff>476250</xdr:colOff>
      <xdr:row>17</xdr:row>
      <xdr:rowOff>333374</xdr:rowOff>
    </xdr:to>
    <xdr:graphicFrame macro="">
      <xdr:nvGraphicFramePr>
        <xdr:cNvPr id="2" name="Chart 1">
          <a:extLst>
            <a:ext uri="{FF2B5EF4-FFF2-40B4-BE49-F238E27FC236}">
              <a16:creationId xmlns:a16="http://schemas.microsoft.com/office/drawing/2014/main" id="{872F91D1-1764-4808-BE75-A47066FC63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Owner\My%20Documents\BP%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y%20Statistics-%202022_All%20Ta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mtoe"/>
      <sheetName val="Gas Consumption – bcm"/>
      <sheetName val="Gas Consumption – bcf"/>
      <sheetName val="Gas Consumption – mtoe"/>
      <sheetName val="Gas – Trade movements "/>
      <sheetName val="Gas – Trade movements LNG"/>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mtoe"/>
      <sheetName val="Primary Energy - Consumption"/>
      <sheetName val="Primary Energy - Cons by fuel"/>
      <sheetName val="Electricity Generation "/>
      <sheetName val="Approximate conversion factors"/>
      <sheetName val="Definition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erve Position"/>
      <sheetName val="1.1"/>
      <sheetName val="1.1A"/>
      <sheetName val="1.2"/>
      <sheetName val="1.3"/>
      <sheetName val="Installed Capacity"/>
      <sheetName val="2.1"/>
      <sheetName val="2.1 continue"/>
      <sheetName val="2.2"/>
      <sheetName val="2.3"/>
      <sheetName val="2.4"/>
      <sheetName val="Renewable Power Installed Capac"/>
      <sheetName val="2.5"/>
      <sheetName val="2.5 conti"/>
      <sheetName val="2.6"/>
      <sheetName val="2.7"/>
      <sheetName val="Production"/>
      <sheetName val="3.1"/>
      <sheetName val="3.2"/>
      <sheetName val="3.3"/>
      <sheetName val="3.3 (A&amp;B)"/>
      <sheetName val="3.4"/>
      <sheetName val="conti. 3.4"/>
      <sheetName val="3.5"/>
      <sheetName val="3.6"/>
      <sheetName val="Foreign Trade"/>
      <sheetName val="4.1"/>
      <sheetName val="Availability"/>
      <sheetName val="5.1"/>
      <sheetName val="5.2"/>
      <sheetName val="5.3"/>
      <sheetName val="5.4"/>
      <sheetName val="Consumption"/>
      <sheetName val="6.1"/>
      <sheetName val="6.2"/>
      <sheetName val="6.3"/>
      <sheetName val="6.4"/>
      <sheetName val="6.5"/>
      <sheetName val="6.5 (Contd.)"/>
      <sheetName val="6.6 (2)"/>
      <sheetName val="Table 6.7"/>
      <sheetName val="HDO"/>
      <sheetName val="LDO"/>
      <sheetName val="Furnace Oil"/>
      <sheetName val="Low Sulphur"/>
      <sheetName val="LPG"/>
      <sheetName val="Neptha"/>
      <sheetName val="Kerosene"/>
      <sheetName val="6.6"/>
      <sheetName val="6.6 conti"/>
      <sheetName val="6.6 conti 1"/>
      <sheetName val="Complete Table"/>
      <sheetName val="6.8_extra"/>
      <sheetName val="6.3_"/>
      <sheetName val="6.7"/>
      <sheetName val="6.8"/>
      <sheetName val="6.9"/>
      <sheetName val="Energy Balance"/>
      <sheetName val="7.1"/>
      <sheetName val="7.2"/>
      <sheetName val="WPI "/>
      <sheetName val=" 8.1"/>
      <sheetName val=" 8.2"/>
      <sheetName val="World Production"/>
      <sheetName val="9.1"/>
      <sheetName val="9.1 conti"/>
      <sheetName val="9.2"/>
      <sheetName val="9.2 conti"/>
      <sheetName val="9.3"/>
      <sheetName val="9.3 conti"/>
      <sheetName val="9.4"/>
      <sheetName val="9.4 conti"/>
      <sheetName val="10.2 "/>
      <sheetName val="8.3"/>
      <sheetName val=" 8.4 "/>
      <sheetName val="Supporting Tables(Ch-8)"/>
      <sheetName val="Annexure I"/>
      <sheetName val="Annexure IV"/>
      <sheetName val="7.1-source 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5">
          <cell r="B5" t="str">
            <v>Fuel  Oil</v>
          </cell>
          <cell r="C5" t="str">
            <v>Lubricants</v>
          </cell>
          <cell r="D5" t="str">
            <v>Bitumen</v>
          </cell>
          <cell r="E5" t="str">
            <v>Petroleum
coke</v>
          </cell>
        </row>
        <row r="8">
          <cell r="B8">
            <v>9.3065999999999995</v>
          </cell>
          <cell r="C8">
            <v>2.6326000000000001</v>
          </cell>
          <cell r="D8">
            <v>4.6381000000000006</v>
          </cell>
          <cell r="E8">
            <v>6.1376999999999997</v>
          </cell>
        </row>
        <row r="9">
          <cell r="B9">
            <v>7.6563999999999997</v>
          </cell>
          <cell r="C9">
            <v>3.1959999999999997</v>
          </cell>
          <cell r="D9">
            <v>4.676000000000001</v>
          </cell>
          <cell r="E9">
            <v>10.1348</v>
          </cell>
        </row>
        <row r="10">
          <cell r="B10">
            <v>6.2356722999999992</v>
          </cell>
          <cell r="C10">
            <v>3.3053054350000002</v>
          </cell>
          <cell r="D10">
            <v>5.0069575500000001</v>
          </cell>
          <cell r="E10">
            <v>11.755777878</v>
          </cell>
        </row>
        <row r="11">
          <cell r="B11">
            <v>5.9608562199999984</v>
          </cell>
          <cell r="C11">
            <v>3.3100125299999998</v>
          </cell>
          <cell r="D11">
            <v>5.0728328610000011</v>
          </cell>
          <cell r="E11">
            <v>14.557450646000001</v>
          </cell>
        </row>
        <row r="12">
          <cell r="B12">
            <v>6.6323055200000001</v>
          </cell>
          <cell r="C12">
            <v>3.5711606000000002</v>
          </cell>
          <cell r="D12">
            <v>5.9379387530000001</v>
          </cell>
          <cell r="E12">
            <v>19.297422278999999</v>
          </cell>
        </row>
        <row r="13">
          <cell r="B13">
            <v>7.1504293600000022</v>
          </cell>
          <cell r="C13">
            <v>3.4700676399999999</v>
          </cell>
          <cell r="D13">
            <v>5.9355010179999983</v>
          </cell>
          <cell r="E13">
            <v>23.963986064999997</v>
          </cell>
        </row>
        <row r="14">
          <cell r="B14">
            <v>6.7209720400000021</v>
          </cell>
          <cell r="C14">
            <v>3.8838833120000005</v>
          </cell>
          <cell r="D14">
            <v>6.0858515270000009</v>
          </cell>
          <cell r="E14">
            <v>25.656728722</v>
          </cell>
        </row>
        <row r="15">
          <cell r="B15">
            <v>6.5635703500000009</v>
          </cell>
          <cell r="C15">
            <v>3.6679544489999989</v>
          </cell>
          <cell r="D15">
            <v>6.7076970449999997</v>
          </cell>
          <cell r="E15">
            <v>21.345929281000004</v>
          </cell>
        </row>
        <row r="16">
          <cell r="B16">
            <v>6.3015391187900951</v>
          </cell>
          <cell r="C16">
            <v>3.8333877818922595</v>
          </cell>
          <cell r="D16">
            <v>6.7203688499999981</v>
          </cell>
          <cell r="E16">
            <v>21.708158825000005</v>
          </cell>
        </row>
        <row r="17">
          <cell r="B17">
            <v>5.5864816403750899</v>
          </cell>
          <cell r="C17">
            <v>4.0972981527445755</v>
          </cell>
          <cell r="D17">
            <v>7.5239153899999982</v>
          </cell>
          <cell r="E17">
            <v>15.605152572</v>
          </cell>
          <cell r="G17">
            <v>194.2953210748465</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24"/>
  <sheetViews>
    <sheetView showGridLines="0" zoomScale="115" zoomScaleNormal="115" workbookViewId="0">
      <selection activeCell="H21" sqref="H21"/>
    </sheetView>
  </sheetViews>
  <sheetFormatPr defaultRowHeight="15" x14ac:dyDescent="0.25"/>
  <cols>
    <col min="1" max="1" width="14.5703125" customWidth="1"/>
    <col min="2" max="2" width="11" style="44" customWidth="1"/>
    <col min="3" max="3" width="11.85546875" style="44" customWidth="1"/>
    <col min="4" max="4" width="12.28515625" customWidth="1"/>
    <col min="5" max="5" width="13.5703125" customWidth="1"/>
    <col min="6" max="6" width="14.85546875" style="45" customWidth="1"/>
    <col min="7" max="7" width="13.42578125" bestFit="1" customWidth="1"/>
    <col min="8" max="8" width="9.5703125" bestFit="1" customWidth="1"/>
    <col min="16" max="16" width="9.140625" customWidth="1"/>
  </cols>
  <sheetData>
    <row r="1" spans="1:20" x14ac:dyDescent="0.25">
      <c r="A1" s="305" t="s">
        <v>0</v>
      </c>
      <c r="B1" s="306"/>
      <c r="C1" s="306"/>
      <c r="D1" s="306"/>
      <c r="E1" s="306"/>
      <c r="F1" s="307"/>
    </row>
    <row r="2" spans="1:20" ht="15.75" customHeight="1" x14ac:dyDescent="0.25">
      <c r="A2" s="308"/>
      <c r="B2" s="309"/>
      <c r="C2" s="309"/>
      <c r="D2" s="309"/>
      <c r="E2" s="309"/>
      <c r="F2" s="310"/>
    </row>
    <row r="3" spans="1:20" x14ac:dyDescent="0.25">
      <c r="A3" s="311" t="s">
        <v>1</v>
      </c>
      <c r="B3" s="1" t="s">
        <v>2</v>
      </c>
      <c r="C3" s="2" t="s">
        <v>3</v>
      </c>
      <c r="D3" s="311" t="s">
        <v>4</v>
      </c>
      <c r="E3" s="311" t="s">
        <v>5</v>
      </c>
      <c r="F3" s="311" t="s">
        <v>6</v>
      </c>
      <c r="G3" s="3"/>
      <c r="H3" s="3"/>
    </row>
    <row r="4" spans="1:20" ht="31.5" customHeight="1" x14ac:dyDescent="0.25">
      <c r="A4" s="312"/>
      <c r="B4" s="313" t="s">
        <v>7</v>
      </c>
      <c r="C4" s="314"/>
      <c r="D4" s="312"/>
      <c r="E4" s="312"/>
      <c r="F4" s="312"/>
      <c r="G4" s="3"/>
      <c r="H4" s="3"/>
    </row>
    <row r="5" spans="1:20" x14ac:dyDescent="0.25">
      <c r="A5" s="4">
        <v>1</v>
      </c>
      <c r="B5" s="5">
        <v>2</v>
      </c>
      <c r="C5" s="5">
        <v>3</v>
      </c>
      <c r="D5" s="4">
        <v>4</v>
      </c>
      <c r="E5" s="4">
        <v>5</v>
      </c>
      <c r="F5" s="6">
        <v>6</v>
      </c>
      <c r="H5" s="7"/>
    </row>
    <row r="6" spans="1:20" x14ac:dyDescent="0.25">
      <c r="A6" s="8" t="s">
        <v>8</v>
      </c>
      <c r="B6" s="9">
        <f>'6.3'!K5</f>
        <v>638.73362599999996</v>
      </c>
      <c r="C6" s="10">
        <f>'6.4'!H5</f>
        <v>41.883740000000003</v>
      </c>
      <c r="D6" s="11">
        <v>204.12139200000001</v>
      </c>
      <c r="E6" s="12">
        <v>64.450333624870211</v>
      </c>
      <c r="F6" s="13">
        <v>785194</v>
      </c>
      <c r="H6" s="7"/>
      <c r="J6" s="14"/>
      <c r="K6" s="14"/>
    </row>
    <row r="7" spans="1:20" x14ac:dyDescent="0.25">
      <c r="A7" s="15" t="s">
        <v>9</v>
      </c>
      <c r="B7" s="9">
        <f>'6.3'!K6</f>
        <v>713.38944500000025</v>
      </c>
      <c r="C7" s="10">
        <f>'6.4'!H6</f>
        <v>46.313000000000002</v>
      </c>
      <c r="D7" s="16">
        <v>219.21177900000001</v>
      </c>
      <c r="E7" s="17">
        <v>57.364236539818521</v>
      </c>
      <c r="F7" s="13">
        <v>824300.99</v>
      </c>
      <c r="H7" s="7"/>
      <c r="J7" s="14"/>
      <c r="K7" s="14"/>
    </row>
    <row r="8" spans="1:20" x14ac:dyDescent="0.25">
      <c r="A8" s="15" t="s">
        <v>10</v>
      </c>
      <c r="B8" s="9">
        <f>'6.3'!K7</f>
        <v>739.34202300000015</v>
      </c>
      <c r="C8" s="10">
        <f>'6.4'!H7</f>
        <v>43.896999999999991</v>
      </c>
      <c r="D8" s="16">
        <v>222.496782</v>
      </c>
      <c r="E8" s="17">
        <v>52.371576802276927</v>
      </c>
      <c r="F8" s="13">
        <v>874208.56649999996</v>
      </c>
      <c r="H8" s="7"/>
      <c r="J8" s="14"/>
      <c r="K8" s="14"/>
    </row>
    <row r="9" spans="1:20" x14ac:dyDescent="0.25">
      <c r="A9" s="15" t="s">
        <v>11</v>
      </c>
      <c r="B9" s="9">
        <f>'6.3'!K8</f>
        <v>822.13079499999992</v>
      </c>
      <c r="C9" s="10">
        <f>'6.4'!H8</f>
        <v>46.948999999999998</v>
      </c>
      <c r="D9" s="18">
        <v>223.241771</v>
      </c>
      <c r="E9" s="17">
        <v>51.299751209354888</v>
      </c>
      <c r="F9" s="13">
        <v>948521.82086134888</v>
      </c>
      <c r="G9" s="19"/>
      <c r="H9" s="7"/>
      <c r="I9" s="20"/>
      <c r="J9" s="14"/>
      <c r="K9" s="14"/>
    </row>
    <row r="10" spans="1:20" x14ac:dyDescent="0.25">
      <c r="A10" s="15" t="s">
        <v>12</v>
      </c>
      <c r="B10" s="9">
        <f>'6.3'!K9</f>
        <v>836.727261</v>
      </c>
      <c r="C10" s="10">
        <f>'6.4'!H9</f>
        <v>42.211000000000006</v>
      </c>
      <c r="D10" s="18">
        <v>232.864799</v>
      </c>
      <c r="E10" s="17">
        <v>52.517440864367224</v>
      </c>
      <c r="F10" s="13">
        <v>1001190.6843085778</v>
      </c>
      <c r="G10" s="19"/>
      <c r="H10" s="7"/>
      <c r="J10" s="14"/>
      <c r="K10" s="14"/>
    </row>
    <row r="11" spans="1:20" x14ac:dyDescent="0.25">
      <c r="A11" s="15" t="s">
        <v>13</v>
      </c>
      <c r="B11" s="9">
        <f>'6.3'!K10</f>
        <v>837.22004600000025</v>
      </c>
      <c r="C11" s="10">
        <f>'6.4'!H10</f>
        <v>43.154999999999994</v>
      </c>
      <c r="D11" s="18">
        <v>245.36211856999998</v>
      </c>
      <c r="E11" s="17">
        <v>55.696899851865766</v>
      </c>
      <c r="F11" s="13">
        <v>1061182.6382699322</v>
      </c>
      <c r="G11" s="19"/>
      <c r="H11" s="7"/>
      <c r="J11" s="14"/>
      <c r="K11" s="14"/>
    </row>
    <row r="12" spans="1:20" x14ac:dyDescent="0.25">
      <c r="A12" s="15" t="s">
        <v>14</v>
      </c>
      <c r="B12" s="9">
        <f>'6.3'!K11</f>
        <v>898.49424700000009</v>
      </c>
      <c r="C12" s="10">
        <f>'6.4'!H11</f>
        <v>46.317</v>
      </c>
      <c r="D12" s="18">
        <v>251.93482049400001</v>
      </c>
      <c r="E12" s="17">
        <v>59.170156370921497</v>
      </c>
      <c r="F12" s="13">
        <v>1123426.8571124</v>
      </c>
      <c r="G12" s="19"/>
      <c r="H12" s="7"/>
      <c r="J12" s="14"/>
      <c r="K12" s="14"/>
    </row>
    <row r="13" spans="1:20" x14ac:dyDescent="0.25">
      <c r="A13" s="15" t="s">
        <v>15</v>
      </c>
      <c r="B13" s="9">
        <f>'6.3'!K12</f>
        <v>968.36200999999983</v>
      </c>
      <c r="C13" s="10">
        <f>'6.4'!H12</f>
        <v>45.810999999999993</v>
      </c>
      <c r="D13" s="18">
        <v>257.20486</v>
      </c>
      <c r="E13" s="17">
        <v>60.798366055429881</v>
      </c>
      <c r="F13" s="13">
        <v>1209971.6328604156</v>
      </c>
      <c r="G13" s="19"/>
      <c r="H13" s="7"/>
      <c r="J13" s="14"/>
      <c r="K13" s="14"/>
    </row>
    <row r="14" spans="1:20" x14ac:dyDescent="0.25">
      <c r="A14" s="15" t="s">
        <v>16</v>
      </c>
      <c r="B14" s="9">
        <f>'6.3'!K13</f>
        <v>955.92399999999998</v>
      </c>
      <c r="C14" s="10">
        <f>'6.4'!H13</f>
        <v>42.266999999999996</v>
      </c>
      <c r="D14" s="18">
        <v>254.385941</v>
      </c>
      <c r="E14" s="17">
        <v>64.144000000000005</v>
      </c>
      <c r="F14" s="13">
        <v>1248085.8209227652</v>
      </c>
      <c r="G14" s="19"/>
      <c r="H14" s="7"/>
      <c r="J14" s="14"/>
      <c r="K14" s="14"/>
      <c r="L14" s="21"/>
      <c r="M14" s="21"/>
      <c r="N14" s="21"/>
      <c r="O14" s="21"/>
      <c r="P14" s="21"/>
      <c r="Q14" s="21"/>
      <c r="R14" s="21"/>
      <c r="S14" s="21"/>
      <c r="T14" s="21"/>
    </row>
    <row r="15" spans="1:20" x14ac:dyDescent="0.25">
      <c r="A15" s="22" t="s">
        <v>17</v>
      </c>
      <c r="B15" s="9">
        <f>'6.3'!K14</f>
        <v>906.07999999999981</v>
      </c>
      <c r="C15" s="10">
        <f>'6.4'!H14</f>
        <v>37.221999999999994</v>
      </c>
      <c r="D15" s="23">
        <v>221.7732177879935</v>
      </c>
      <c r="E15" s="24">
        <v>60.644773569999998</v>
      </c>
      <c r="F15" s="13">
        <v>1227000</v>
      </c>
      <c r="G15" s="19"/>
      <c r="H15" s="7"/>
      <c r="J15" s="14"/>
      <c r="K15" s="14"/>
      <c r="L15" s="21"/>
      <c r="M15" s="21"/>
      <c r="N15" s="21"/>
      <c r="O15" s="21"/>
      <c r="P15" s="21"/>
      <c r="Q15" s="21"/>
      <c r="R15" s="21"/>
      <c r="S15" s="21"/>
      <c r="T15" s="21"/>
    </row>
    <row r="16" spans="1:20" ht="38.25" x14ac:dyDescent="0.25">
      <c r="A16" s="25" t="s">
        <v>18</v>
      </c>
      <c r="B16" s="26">
        <f>+(B15-B14)/B14*100</f>
        <v>-5.2142220511254207</v>
      </c>
      <c r="C16" s="26">
        <f t="shared" ref="C16:F16" si="0">+(C15-C14)/C14*100</f>
        <v>-11.93602574112192</v>
      </c>
      <c r="D16" s="26">
        <f t="shared" si="0"/>
        <v>-12.820175157402469</v>
      </c>
      <c r="E16" s="26">
        <f t="shared" si="0"/>
        <v>-5.455266946245958</v>
      </c>
      <c r="F16" s="26">
        <f t="shared" si="0"/>
        <v>-1.6894528059917788</v>
      </c>
      <c r="G16" s="27"/>
      <c r="H16" s="7"/>
      <c r="K16" s="28"/>
      <c r="L16" s="28"/>
      <c r="M16" s="28"/>
      <c r="N16" s="28"/>
      <c r="O16" s="28"/>
      <c r="P16" s="28"/>
      <c r="Q16" s="28"/>
      <c r="R16" s="28"/>
      <c r="S16" s="28"/>
      <c r="T16" s="28"/>
    </row>
    <row r="17" spans="1:8" ht="38.25" x14ac:dyDescent="0.25">
      <c r="A17" s="29" t="s">
        <v>19</v>
      </c>
      <c r="B17" s="30">
        <f>((B15/B6)^(1/9)-1)*100</f>
        <v>3.9613385692961689</v>
      </c>
      <c r="C17" s="30">
        <f t="shared" ref="C17:F17" si="1">((C15/C6)^(1/9)-1)*100</f>
        <v>-1.3025282725776854</v>
      </c>
      <c r="D17" s="30">
        <f t="shared" si="1"/>
        <v>0.92581991577604938</v>
      </c>
      <c r="E17" s="30">
        <f t="shared" si="1"/>
        <v>-0.67395696303825803</v>
      </c>
      <c r="F17" s="30">
        <f t="shared" si="1"/>
        <v>5.0850277807588329</v>
      </c>
      <c r="G17" s="27"/>
      <c r="H17" s="7"/>
    </row>
    <row r="18" spans="1:8" x14ac:dyDescent="0.25">
      <c r="A18" s="31" t="s">
        <v>20</v>
      </c>
      <c r="B18" s="32"/>
      <c r="C18" s="33"/>
      <c r="D18" s="32"/>
      <c r="E18" s="32"/>
      <c r="F18" s="32"/>
      <c r="G18" s="27"/>
      <c r="H18" s="34"/>
    </row>
    <row r="19" spans="1:8" ht="16.5" x14ac:dyDescent="0.25">
      <c r="A19" s="31" t="s">
        <v>21</v>
      </c>
      <c r="B19" s="35"/>
      <c r="C19" s="35"/>
      <c r="D19" s="36"/>
      <c r="E19" s="36"/>
      <c r="F19" s="37"/>
      <c r="H19" s="34"/>
    </row>
    <row r="20" spans="1:8" x14ac:dyDescent="0.25">
      <c r="A20" s="38" t="s">
        <v>22</v>
      </c>
      <c r="B20" s="35"/>
      <c r="C20" s="35"/>
      <c r="D20" s="31"/>
      <c r="E20" s="36"/>
      <c r="F20" s="37"/>
      <c r="H20" s="7"/>
    </row>
    <row r="21" spans="1:8" x14ac:dyDescent="0.25">
      <c r="A21" s="38" t="s">
        <v>23</v>
      </c>
      <c r="B21" s="35"/>
      <c r="C21" s="35"/>
      <c r="D21" s="31"/>
      <c r="E21" s="36"/>
      <c r="F21" s="37"/>
      <c r="H21" s="7"/>
    </row>
    <row r="22" spans="1:8" x14ac:dyDescent="0.25">
      <c r="A22" s="39" t="s">
        <v>24</v>
      </c>
      <c r="B22" s="39" t="s">
        <v>25</v>
      </c>
      <c r="C22" s="40"/>
      <c r="D22" s="41"/>
      <c r="E22" s="31"/>
      <c r="F22" s="37"/>
      <c r="H22" s="7"/>
    </row>
    <row r="23" spans="1:8" x14ac:dyDescent="0.25">
      <c r="A23" s="42"/>
      <c r="B23" s="39" t="s">
        <v>26</v>
      </c>
      <c r="C23" s="40"/>
      <c r="D23" s="41"/>
      <c r="E23" s="31"/>
      <c r="F23" s="37"/>
      <c r="H23" s="7"/>
    </row>
    <row r="24" spans="1:8" x14ac:dyDescent="0.25">
      <c r="A24" s="42"/>
      <c r="B24" s="39" t="s">
        <v>27</v>
      </c>
      <c r="C24" s="40"/>
      <c r="D24" s="41"/>
      <c r="E24" s="35"/>
      <c r="F24" s="43"/>
      <c r="H24" s="7"/>
    </row>
  </sheetData>
  <mergeCells count="6">
    <mergeCell ref="A1:F2"/>
    <mergeCell ref="A3:A4"/>
    <mergeCell ref="D3:D4"/>
    <mergeCell ref="E3:E4"/>
    <mergeCell ref="F3:F4"/>
    <mergeCell ref="B4:C4"/>
  </mergeCells>
  <pageMargins left="0.7" right="0.7" top="0.75" bottom="0.75" header="0.3" footer="0.3"/>
  <pageSetup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P30"/>
  <sheetViews>
    <sheetView showGridLines="0" zoomScaleNormal="100" workbookViewId="0">
      <selection activeCell="M12" sqref="M12"/>
    </sheetView>
  </sheetViews>
  <sheetFormatPr defaultRowHeight="15" x14ac:dyDescent="0.25"/>
  <cols>
    <col min="1" max="1" width="23.5703125" customWidth="1"/>
    <col min="2" max="2" width="12.140625" customWidth="1"/>
    <col min="3" max="3" width="13.42578125" customWidth="1"/>
    <col min="9" max="11" width="10.5703125" customWidth="1"/>
    <col min="12" max="12" width="11.28515625" customWidth="1"/>
  </cols>
  <sheetData>
    <row r="1" spans="1:16" ht="23.25" customHeight="1" x14ac:dyDescent="0.25">
      <c r="A1" s="352" t="s">
        <v>151</v>
      </c>
      <c r="B1" s="352"/>
      <c r="C1" s="352"/>
      <c r="D1" s="352"/>
      <c r="E1" s="352"/>
      <c r="F1" s="352"/>
      <c r="G1" s="352"/>
      <c r="H1" s="352"/>
      <c r="I1" s="352"/>
      <c r="J1" s="352"/>
      <c r="K1" s="352"/>
      <c r="L1" s="352"/>
    </row>
    <row r="2" spans="1:16" ht="10.5" customHeight="1" x14ac:dyDescent="0.25">
      <c r="A2" s="353" t="s">
        <v>152</v>
      </c>
      <c r="B2" s="353"/>
      <c r="C2" s="353"/>
      <c r="D2" s="353"/>
      <c r="E2" s="353"/>
      <c r="F2" s="353"/>
      <c r="G2" s="353"/>
      <c r="H2" s="353"/>
      <c r="I2" s="353"/>
      <c r="J2" s="353"/>
      <c r="K2" s="353"/>
      <c r="L2" s="353"/>
    </row>
    <row r="3" spans="1:16" s="45" customFormat="1" ht="42.75" customHeight="1" x14ac:dyDescent="0.25">
      <c r="A3" s="242" t="s">
        <v>153</v>
      </c>
      <c r="B3" s="243" t="s">
        <v>8</v>
      </c>
      <c r="C3" s="243" t="s">
        <v>9</v>
      </c>
      <c r="D3" s="243" t="s">
        <v>10</v>
      </c>
      <c r="E3" s="243" t="s">
        <v>11</v>
      </c>
      <c r="F3" s="243" t="s">
        <v>12</v>
      </c>
      <c r="G3" s="244" t="s">
        <v>13</v>
      </c>
      <c r="H3" s="244" t="s">
        <v>14</v>
      </c>
      <c r="I3" s="245" t="s">
        <v>154</v>
      </c>
      <c r="J3" s="245" t="s">
        <v>64</v>
      </c>
      <c r="K3" s="245" t="s">
        <v>17</v>
      </c>
      <c r="L3" s="246" t="s">
        <v>155</v>
      </c>
    </row>
    <row r="4" spans="1:16" x14ac:dyDescent="0.25">
      <c r="A4" s="247">
        <v>1</v>
      </c>
      <c r="B4" s="248">
        <v>2</v>
      </c>
      <c r="C4" s="248">
        <v>3</v>
      </c>
      <c r="D4" s="249" t="s">
        <v>156</v>
      </c>
      <c r="E4" s="249" t="s">
        <v>157</v>
      </c>
      <c r="F4" s="249" t="s">
        <v>158</v>
      </c>
      <c r="G4" s="249" t="s">
        <v>159</v>
      </c>
      <c r="H4" s="249" t="s">
        <v>160</v>
      </c>
      <c r="I4" s="249" t="s">
        <v>161</v>
      </c>
      <c r="J4" s="249" t="s">
        <v>162</v>
      </c>
      <c r="K4" s="249">
        <v>11</v>
      </c>
      <c r="L4" s="250">
        <v>12</v>
      </c>
    </row>
    <row r="5" spans="1:16" ht="23.25" customHeight="1" x14ac:dyDescent="0.25">
      <c r="A5" s="354" t="s">
        <v>163</v>
      </c>
      <c r="B5" s="355"/>
      <c r="C5" s="355"/>
      <c r="D5" s="355"/>
      <c r="E5" s="355"/>
      <c r="F5" s="355"/>
      <c r="G5" s="355"/>
      <c r="H5" s="355"/>
      <c r="I5" s="355"/>
      <c r="J5" s="355"/>
      <c r="K5" s="355"/>
      <c r="L5" s="355"/>
    </row>
    <row r="6" spans="1:16" x14ac:dyDescent="0.25">
      <c r="A6" s="251" t="s">
        <v>164</v>
      </c>
      <c r="B6" s="252">
        <v>22628.457999999999</v>
      </c>
      <c r="C6" s="252">
        <v>16077.709000000001</v>
      </c>
      <c r="D6" s="252">
        <v>11283.618</v>
      </c>
      <c r="E6" s="252">
        <v>10719.803</v>
      </c>
      <c r="F6" s="252">
        <v>10889.201500000001</v>
      </c>
      <c r="G6" s="252">
        <v>11616.255299131541</v>
      </c>
      <c r="H6" s="252">
        <v>12028.28779022547</v>
      </c>
      <c r="I6" s="252">
        <v>12004.699451589197</v>
      </c>
      <c r="J6" s="252">
        <v>11079.976503182126</v>
      </c>
      <c r="K6" s="252">
        <v>10835.760690382685</v>
      </c>
      <c r="L6" s="252">
        <f>K6/K$21%</f>
        <v>17.867591966314084</v>
      </c>
    </row>
    <row r="7" spans="1:16" x14ac:dyDescent="0.25">
      <c r="A7" s="253" t="s">
        <v>165</v>
      </c>
      <c r="B7" s="254">
        <v>313.363</v>
      </c>
      <c r="C7" s="254">
        <v>269.39800000000002</v>
      </c>
      <c r="D7" s="254">
        <v>260.72399999999999</v>
      </c>
      <c r="E7" s="254">
        <v>532.80499999999995</v>
      </c>
      <c r="F7" s="254">
        <v>545.32330000000002</v>
      </c>
      <c r="G7" s="254">
        <v>793.65318070674812</v>
      </c>
      <c r="H7" s="254">
        <v>999.26611345202264</v>
      </c>
      <c r="I7" s="254">
        <v>1086.0677710044381</v>
      </c>
      <c r="J7" s="254">
        <v>700.59190542263934</v>
      </c>
      <c r="K7" s="254">
        <v>554.75308740307923</v>
      </c>
      <c r="L7" s="254">
        <f t="shared" ref="L7:L13" si="0">K7/K$21%</f>
        <v>0.91475827964424417</v>
      </c>
    </row>
    <row r="8" spans="1:16" ht="39" x14ac:dyDescent="0.25">
      <c r="A8" s="255" t="s">
        <v>166</v>
      </c>
      <c r="B8" s="254">
        <v>5598.7880000000005</v>
      </c>
      <c r="C8" s="254">
        <v>5779.8370000000004</v>
      </c>
      <c r="D8" s="254">
        <v>5904.085</v>
      </c>
      <c r="E8" s="254">
        <v>5415.5050000000001</v>
      </c>
      <c r="F8" s="254">
        <v>5463.8893000000007</v>
      </c>
      <c r="G8" s="254">
        <v>7350.0014197566779</v>
      </c>
      <c r="H8" s="254">
        <v>8584.7582449038819</v>
      </c>
      <c r="I8" s="254">
        <v>9205.9959762953113</v>
      </c>
      <c r="J8" s="254">
        <v>10883.062281372444</v>
      </c>
      <c r="K8" s="254">
        <v>9229.9443958319171</v>
      </c>
      <c r="L8" s="254">
        <f t="shared" si="0"/>
        <v>15.21968646676228</v>
      </c>
    </row>
    <row r="9" spans="1:16" x14ac:dyDescent="0.25">
      <c r="A9" s="253" t="s">
        <v>167</v>
      </c>
      <c r="B9" s="254">
        <v>175.27500000000001</v>
      </c>
      <c r="C9" s="254">
        <v>182.101</v>
      </c>
      <c r="D9" s="254">
        <v>195.71800000000002</v>
      </c>
      <c r="E9" s="254">
        <v>180.48</v>
      </c>
      <c r="F9" s="254">
        <v>187.06</v>
      </c>
      <c r="G9" s="254">
        <v>183.33</v>
      </c>
      <c r="H9" s="254">
        <v>188.55566900000002</v>
      </c>
      <c r="I9" s="254">
        <v>192.26451200000002</v>
      </c>
      <c r="J9" s="254">
        <v>200.27182300000001</v>
      </c>
      <c r="K9" s="254">
        <v>177.445922</v>
      </c>
      <c r="L9" s="254">
        <f t="shared" si="0"/>
        <v>0.29259886970338972</v>
      </c>
    </row>
    <row r="10" spans="1:16" ht="26.25" x14ac:dyDescent="0.25">
      <c r="A10" s="255" t="s">
        <v>168</v>
      </c>
      <c r="B10" s="254">
        <v>385.14</v>
      </c>
      <c r="C10" s="254">
        <v>386.82</v>
      </c>
      <c r="D10" s="254">
        <v>372.13</v>
      </c>
      <c r="E10" s="254">
        <v>350.56999999999994</v>
      </c>
      <c r="F10" s="254">
        <v>409.60440000000006</v>
      </c>
      <c r="G10" s="254">
        <v>471.18495990499991</v>
      </c>
      <c r="H10" s="254">
        <v>495.61928324365925</v>
      </c>
      <c r="I10" s="254">
        <v>540.70799999999997</v>
      </c>
      <c r="J10" s="254">
        <v>525.10699999999997</v>
      </c>
      <c r="K10" s="254">
        <v>439.46000000000004</v>
      </c>
      <c r="L10" s="254">
        <f t="shared" si="0"/>
        <v>0.7246461222132321</v>
      </c>
    </row>
    <row r="11" spans="1:16" x14ac:dyDescent="0.25">
      <c r="A11" s="253" t="s">
        <v>169</v>
      </c>
      <c r="B11" s="254">
        <v>4256.87</v>
      </c>
      <c r="C11" s="254">
        <v>3890.54</v>
      </c>
      <c r="D11" s="254">
        <v>3968.4749999999999</v>
      </c>
      <c r="E11" s="254">
        <v>4575.2020000000002</v>
      </c>
      <c r="F11" s="254">
        <v>5076.5444000000007</v>
      </c>
      <c r="G11" s="254">
        <v>5374.3675740769122</v>
      </c>
      <c r="H11" s="254">
        <v>6533.1301352839419</v>
      </c>
      <c r="I11" s="254">
        <v>7047.3119549386856</v>
      </c>
      <c r="J11" s="254">
        <v>7785.9875653675499</v>
      </c>
      <c r="K11" s="254">
        <v>7911.1842978974892</v>
      </c>
      <c r="L11" s="254">
        <f t="shared" si="0"/>
        <v>13.045121338883234</v>
      </c>
    </row>
    <row r="12" spans="1:16" x14ac:dyDescent="0.25">
      <c r="A12" s="256" t="s">
        <v>170</v>
      </c>
      <c r="B12" s="254">
        <v>1068.3699999999999</v>
      </c>
      <c r="C12" s="254">
        <v>1027.29</v>
      </c>
      <c r="D12" s="254">
        <v>981.85</v>
      </c>
      <c r="E12" s="254">
        <v>1005.4799999999999</v>
      </c>
      <c r="F12" s="254">
        <v>754.18740000000025</v>
      </c>
      <c r="G12" s="254">
        <v>759.45360433700012</v>
      </c>
      <c r="H12" s="254">
        <v>797.87206149107965</v>
      </c>
      <c r="I12" s="254">
        <v>873.52</v>
      </c>
      <c r="J12" s="254">
        <v>857.94</v>
      </c>
      <c r="K12" s="254">
        <v>899.56376999999998</v>
      </c>
      <c r="L12" s="254">
        <f t="shared" si="0"/>
        <v>1.4833327210986569</v>
      </c>
    </row>
    <row r="13" spans="1:16" x14ac:dyDescent="0.25">
      <c r="A13" s="256" t="s">
        <v>171</v>
      </c>
      <c r="B13" s="257">
        <v>9063.7250000000004</v>
      </c>
      <c r="C13" s="257">
        <v>7975.8990000000003</v>
      </c>
      <c r="D13" s="257">
        <v>7479.3020000000006</v>
      </c>
      <c r="E13" s="257">
        <v>5941.2309999999998</v>
      </c>
      <c r="F13" s="257">
        <v>4111.3538999999992</v>
      </c>
      <c r="G13" s="257">
        <v>3745.9538559896846</v>
      </c>
      <c r="H13" s="257">
        <v>3226.4879691960678</v>
      </c>
      <c r="I13" s="257">
        <v>3392.600798982075</v>
      </c>
      <c r="J13" s="257">
        <v>4208.5174793817114</v>
      </c>
      <c r="K13" s="257">
        <v>4568.5601164532927</v>
      </c>
      <c r="L13" s="257">
        <f t="shared" si="0"/>
        <v>7.533312184239545</v>
      </c>
    </row>
    <row r="14" spans="1:16" ht="21" customHeight="1" x14ac:dyDescent="0.25">
      <c r="A14" s="258" t="s">
        <v>172</v>
      </c>
      <c r="B14" s="259">
        <f>SUM(B6:B13)</f>
        <v>43489.989000000001</v>
      </c>
      <c r="C14" s="259">
        <f t="shared" ref="C14:K14" si="1">SUM(C6:C13)</f>
        <v>35589.593999999997</v>
      </c>
      <c r="D14" s="259">
        <f t="shared" si="1"/>
        <v>30445.901999999998</v>
      </c>
      <c r="E14" s="259">
        <f t="shared" si="1"/>
        <v>28721.076000000001</v>
      </c>
      <c r="F14" s="259">
        <f t="shared" si="1"/>
        <v>27437.164199999999</v>
      </c>
      <c r="G14" s="259">
        <f t="shared" si="1"/>
        <v>30294.199893903569</v>
      </c>
      <c r="H14" s="259">
        <f t="shared" si="1"/>
        <v>32853.977266796122</v>
      </c>
      <c r="I14" s="259">
        <f t="shared" si="1"/>
        <v>34343.168464809707</v>
      </c>
      <c r="J14" s="259">
        <f t="shared" si="1"/>
        <v>36241.454557726465</v>
      </c>
      <c r="K14" s="259">
        <f t="shared" si="1"/>
        <v>34616.672279968465</v>
      </c>
      <c r="L14" s="259">
        <f>SUM(L6:L13)</f>
        <v>57.081047948858668</v>
      </c>
    </row>
    <row r="15" spans="1:16" ht="21" customHeight="1" x14ac:dyDescent="0.25">
      <c r="A15" s="356" t="s">
        <v>173</v>
      </c>
      <c r="B15" s="357"/>
      <c r="C15" s="357"/>
      <c r="D15" s="357"/>
      <c r="E15" s="357"/>
      <c r="F15" s="357"/>
      <c r="G15" s="357"/>
      <c r="H15" s="357"/>
      <c r="I15" s="357"/>
      <c r="J15" s="357"/>
      <c r="K15" s="357"/>
      <c r="L15" s="357"/>
    </row>
    <row r="16" spans="1:16" x14ac:dyDescent="0.25">
      <c r="A16" s="260" t="s">
        <v>174</v>
      </c>
      <c r="B16" s="252">
        <v>14003.324000000001</v>
      </c>
      <c r="C16" s="252">
        <v>14733.293000000003</v>
      </c>
      <c r="D16" s="252">
        <v>15869.371999999996</v>
      </c>
      <c r="E16" s="252">
        <v>15190.300999999999</v>
      </c>
      <c r="F16" s="252">
        <v>16134.6065</v>
      </c>
      <c r="G16" s="252">
        <v>15428.566401901604</v>
      </c>
      <c r="H16" s="252">
        <v>14675.673891848401</v>
      </c>
      <c r="I16" s="252">
        <v>14986.906789147581</v>
      </c>
      <c r="J16" s="261">
        <v>16115.2368906021</v>
      </c>
      <c r="K16" s="261">
        <v>17781.394780864317</v>
      </c>
      <c r="L16" s="262">
        <f>K16/K$21%</f>
        <v>29.320572465061506</v>
      </c>
      <c r="N16" s="56"/>
      <c r="O16" s="56"/>
      <c r="P16" s="56"/>
    </row>
    <row r="17" spans="1:16" x14ac:dyDescent="0.25">
      <c r="A17" s="263" t="s">
        <v>175</v>
      </c>
      <c r="B17" s="254">
        <v>1857.6849999999999</v>
      </c>
      <c r="C17" s="254">
        <v>2485.9639999999999</v>
      </c>
      <c r="D17" s="254">
        <v>2404.6639999999998</v>
      </c>
      <c r="E17" s="254">
        <v>2889.6711000000005</v>
      </c>
      <c r="F17" s="254">
        <v>3733.2828000000004</v>
      </c>
      <c r="G17" s="254">
        <v>4170.0577540921349</v>
      </c>
      <c r="H17" s="254">
        <v>4024.1336347954166</v>
      </c>
      <c r="I17" s="254">
        <v>3386.0861318751404</v>
      </c>
      <c r="J17" s="264">
        <v>3568.788583561749</v>
      </c>
      <c r="K17" s="264">
        <v>3071.9441197938499</v>
      </c>
      <c r="L17" s="265">
        <f t="shared" ref="L17:L18" si="2">K17/K$21%</f>
        <v>5.0654721568842529</v>
      </c>
      <c r="N17" s="56"/>
      <c r="O17" s="56"/>
      <c r="P17" s="56"/>
    </row>
    <row r="18" spans="1:16" x14ac:dyDescent="0.25">
      <c r="A18" s="263" t="s">
        <v>49</v>
      </c>
      <c r="B18" s="254">
        <v>1333.26</v>
      </c>
      <c r="C18" s="254">
        <v>1105.74</v>
      </c>
      <c r="D18" s="254">
        <v>274.12399999999997</v>
      </c>
      <c r="E18" s="254">
        <v>153.59200000000001</v>
      </c>
      <c r="F18" s="254">
        <v>544.32400000000007</v>
      </c>
      <c r="G18" s="254">
        <v>885.04525731356273</v>
      </c>
      <c r="H18" s="254">
        <v>1278.0026398059949</v>
      </c>
      <c r="I18" s="254">
        <v>1123.7099900000001</v>
      </c>
      <c r="J18" s="264">
        <v>566.93129161715058</v>
      </c>
      <c r="K18" s="264">
        <v>646.54994282737334</v>
      </c>
      <c r="L18" s="266">
        <f t="shared" si="2"/>
        <v>1.0661264026010171</v>
      </c>
      <c r="N18" s="56"/>
      <c r="O18" s="56"/>
      <c r="P18" s="56"/>
    </row>
    <row r="19" spans="1:16" ht="19.5" customHeight="1" x14ac:dyDescent="0.25">
      <c r="A19" s="267" t="s">
        <v>176</v>
      </c>
      <c r="B19" s="268">
        <f>SUM(B16:B18)</f>
        <v>17194.269</v>
      </c>
      <c r="C19" s="268">
        <f t="shared" ref="C19:K19" si="3">SUM(C16:C18)</f>
        <v>18324.997000000007</v>
      </c>
      <c r="D19" s="268">
        <f t="shared" si="3"/>
        <v>18548.159999999996</v>
      </c>
      <c r="E19" s="268">
        <f t="shared" si="3"/>
        <v>18233.5641</v>
      </c>
      <c r="F19" s="268">
        <f t="shared" si="3"/>
        <v>20412.213299999999</v>
      </c>
      <c r="G19" s="268">
        <f t="shared" si="3"/>
        <v>20483.669413307303</v>
      </c>
      <c r="H19" s="268">
        <f t="shared" si="3"/>
        <v>19977.810166449814</v>
      </c>
      <c r="I19" s="268">
        <f t="shared" si="3"/>
        <v>19496.702911022719</v>
      </c>
      <c r="J19" s="268">
        <f t="shared" si="3"/>
        <v>20250.956765781</v>
      </c>
      <c r="K19" s="268">
        <f t="shared" si="3"/>
        <v>21499.88884348554</v>
      </c>
      <c r="L19" s="259">
        <f>SUM(L16:L18)</f>
        <v>35.452171024546772</v>
      </c>
      <c r="P19" s="56"/>
    </row>
    <row r="20" spans="1:16" ht="26.25" customHeight="1" x14ac:dyDescent="0.25">
      <c r="A20" s="269" t="s">
        <v>177</v>
      </c>
      <c r="B20" s="270">
        <f t="shared" ref="B20:K20" si="4">B19+B14</f>
        <v>60684.258000000002</v>
      </c>
      <c r="C20" s="270">
        <f t="shared" si="4"/>
        <v>53914.591</v>
      </c>
      <c r="D20" s="270">
        <f t="shared" si="4"/>
        <v>48994.061999999991</v>
      </c>
      <c r="E20" s="270">
        <f t="shared" si="4"/>
        <v>46954.640100000004</v>
      </c>
      <c r="F20" s="270">
        <f t="shared" si="4"/>
        <v>47849.377500000002</v>
      </c>
      <c r="G20" s="270">
        <f t="shared" si="4"/>
        <v>50777.869307210873</v>
      </c>
      <c r="H20" s="270">
        <f t="shared" si="4"/>
        <v>52831.787433245932</v>
      </c>
      <c r="I20" s="270">
        <f t="shared" si="4"/>
        <v>53839.87137583243</v>
      </c>
      <c r="J20" s="270">
        <f t="shared" si="4"/>
        <v>56492.411323507462</v>
      </c>
      <c r="K20" s="270">
        <f t="shared" si="4"/>
        <v>56116.561123454005</v>
      </c>
      <c r="L20" s="271">
        <f>K20/K$21%</f>
        <v>92.53321897340544</v>
      </c>
    </row>
    <row r="21" spans="1:16" ht="21.75" customHeight="1" x14ac:dyDescent="0.25">
      <c r="A21" s="269" t="s">
        <v>178</v>
      </c>
      <c r="B21" s="270">
        <v>64450.668007970191</v>
      </c>
      <c r="C21" s="270">
        <v>57367.34130964872</v>
      </c>
      <c r="D21" s="270">
        <v>52374.855103331531</v>
      </c>
      <c r="E21" s="270">
        <v>51299.751209354887</v>
      </c>
      <c r="F21" s="270">
        <v>52517.440864367221</v>
      </c>
      <c r="G21" s="270">
        <v>55696.899851865768</v>
      </c>
      <c r="H21" s="270">
        <v>59170.156370921497</v>
      </c>
      <c r="I21" s="270">
        <v>60798.366055429884</v>
      </c>
      <c r="J21" s="270">
        <v>64144</v>
      </c>
      <c r="K21" s="272">
        <v>60644.773569999998</v>
      </c>
      <c r="L21" s="271">
        <f t="shared" ref="L21" si="5">J21/J$21%</f>
        <v>99.999999999999986</v>
      </c>
    </row>
    <row r="22" spans="1:16" ht="44.25" customHeight="1" x14ac:dyDescent="0.25">
      <c r="A22" s="273" t="s">
        <v>179</v>
      </c>
      <c r="B22" s="274">
        <f>B21/366</f>
        <v>176.0947213332519</v>
      </c>
      <c r="C22" s="274">
        <f>C21/365</f>
        <v>157.17079810862663</v>
      </c>
      <c r="D22" s="274">
        <f t="shared" ref="D22:E22" si="6">D21/365</f>
        <v>143.49275370775763</v>
      </c>
      <c r="E22" s="274">
        <f t="shared" si="6"/>
        <v>140.54726358727368</v>
      </c>
      <c r="F22" s="274">
        <f>F21/366</f>
        <v>143.49027558570279</v>
      </c>
      <c r="G22" s="274">
        <f>G21/365</f>
        <v>152.59424616949525</v>
      </c>
      <c r="H22" s="274">
        <f t="shared" ref="H22:I22" si="7">H21/365</f>
        <v>162.11001745457943</v>
      </c>
      <c r="I22" s="274">
        <f t="shared" si="7"/>
        <v>166.57086590528735</v>
      </c>
      <c r="J22" s="274">
        <f>J21/366</f>
        <v>175.2568306010929</v>
      </c>
      <c r="K22" s="274">
        <f>K21/365</f>
        <v>166.15006457534247</v>
      </c>
      <c r="L22" s="275" t="s">
        <v>98</v>
      </c>
    </row>
    <row r="23" spans="1:16" x14ac:dyDescent="0.25">
      <c r="A23" s="276" t="s">
        <v>180</v>
      </c>
      <c r="B23" s="277"/>
      <c r="C23" s="277"/>
      <c r="D23" s="278"/>
      <c r="E23" s="277"/>
      <c r="F23" s="277" t="s">
        <v>181</v>
      </c>
      <c r="G23" s="277"/>
      <c r="H23" s="277"/>
      <c r="I23" s="277"/>
      <c r="J23" s="277"/>
      <c r="K23" s="277"/>
      <c r="L23" s="279"/>
    </row>
    <row r="24" spans="1:16" x14ac:dyDescent="0.25">
      <c r="A24" s="351" t="s">
        <v>182</v>
      </c>
      <c r="B24" s="351"/>
      <c r="C24" s="351"/>
      <c r="D24" s="351"/>
      <c r="E24" s="351"/>
      <c r="F24" s="351"/>
      <c r="G24" s="351"/>
      <c r="H24" s="351"/>
      <c r="I24" s="351"/>
      <c r="J24" s="351"/>
      <c r="K24" s="351"/>
      <c r="L24" s="351"/>
    </row>
    <row r="25" spans="1:16" x14ac:dyDescent="0.25">
      <c r="A25" s="351" t="s">
        <v>183</v>
      </c>
      <c r="B25" s="351"/>
      <c r="C25" s="351"/>
      <c r="D25" s="351"/>
      <c r="E25" s="351"/>
      <c r="F25" s="351"/>
      <c r="G25" s="351"/>
      <c r="H25" s="351"/>
      <c r="I25" s="351"/>
      <c r="J25" s="351"/>
      <c r="K25" s="351"/>
      <c r="L25" s="351"/>
    </row>
    <row r="26" spans="1:16" x14ac:dyDescent="0.25">
      <c r="A26" s="350" t="s">
        <v>184</v>
      </c>
      <c r="B26" s="350"/>
      <c r="C26" s="350"/>
      <c r="D26" s="350"/>
      <c r="E26" s="350"/>
      <c r="F26" s="350"/>
      <c r="G26" s="350"/>
      <c r="H26" s="350"/>
      <c r="I26" s="350"/>
      <c r="J26" s="350"/>
      <c r="K26" s="350"/>
      <c r="L26" s="350"/>
    </row>
    <row r="27" spans="1:16" x14ac:dyDescent="0.25">
      <c r="A27" s="351" t="s">
        <v>185</v>
      </c>
      <c r="B27" s="351"/>
      <c r="C27" s="351"/>
      <c r="D27" s="351"/>
      <c r="E27" s="351"/>
      <c r="F27" s="351"/>
      <c r="G27" s="351"/>
      <c r="H27" s="351"/>
      <c r="I27" s="351"/>
      <c r="J27" s="351"/>
      <c r="K27" s="351"/>
      <c r="L27" s="351"/>
    </row>
    <row r="28" spans="1:16" x14ac:dyDescent="0.25">
      <c r="A28" s="277" t="s">
        <v>186</v>
      </c>
      <c r="B28" s="277"/>
      <c r="C28" s="277"/>
      <c r="D28" s="277"/>
      <c r="E28" s="277"/>
      <c r="F28" s="277"/>
      <c r="G28" s="277" t="s">
        <v>187</v>
      </c>
      <c r="H28" s="277"/>
      <c r="I28" s="277"/>
      <c r="J28" s="277"/>
      <c r="K28" s="277"/>
      <c r="L28" s="280"/>
    </row>
    <row r="29" spans="1:16" s="141" customFormat="1" x14ac:dyDescent="0.25">
      <c r="A29" s="281" t="s">
        <v>188</v>
      </c>
      <c r="B29" s="36"/>
      <c r="C29" s="36"/>
      <c r="D29" s="36"/>
      <c r="E29" s="36"/>
      <c r="F29" s="36"/>
      <c r="G29" s="36"/>
      <c r="H29" s="36"/>
      <c r="I29" s="36"/>
      <c r="J29" s="36"/>
      <c r="K29" s="36"/>
      <c r="L29" s="36"/>
    </row>
    <row r="30" spans="1:16" x14ac:dyDescent="0.25">
      <c r="A30" s="36" t="s">
        <v>189</v>
      </c>
      <c r="B30" s="36"/>
      <c r="C30" s="36"/>
      <c r="D30" s="36"/>
      <c r="E30" s="36"/>
      <c r="F30" s="36"/>
      <c r="G30" s="36"/>
      <c r="H30" s="36"/>
      <c r="I30" s="36"/>
      <c r="J30" s="36"/>
      <c r="K30" s="36"/>
      <c r="L30" s="36"/>
    </row>
  </sheetData>
  <mergeCells count="8">
    <mergeCell ref="A26:L26"/>
    <mergeCell ref="A27:L27"/>
    <mergeCell ref="A1:L1"/>
    <mergeCell ref="A2:L2"/>
    <mergeCell ref="A5:L5"/>
    <mergeCell ref="A15:L15"/>
    <mergeCell ref="A24:L24"/>
    <mergeCell ref="A25:L2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V28"/>
  <sheetViews>
    <sheetView showGridLines="0" workbookViewId="0">
      <selection activeCell="H14" sqref="H14"/>
    </sheetView>
  </sheetViews>
  <sheetFormatPr defaultRowHeight="15" x14ac:dyDescent="0.25"/>
  <cols>
    <col min="1" max="1" width="14.85546875" customWidth="1"/>
    <col min="3" max="3" width="10.140625" customWidth="1"/>
    <col min="5" max="5" width="10.140625" customWidth="1"/>
    <col min="8" max="8" width="9.85546875" customWidth="1"/>
  </cols>
  <sheetData>
    <row r="1" spans="1:22" ht="23.25" customHeight="1" x14ac:dyDescent="0.25">
      <c r="A1" s="358" t="s">
        <v>190</v>
      </c>
      <c r="B1" s="358"/>
      <c r="C1" s="358"/>
      <c r="D1" s="358"/>
      <c r="E1" s="358"/>
      <c r="F1" s="358"/>
      <c r="G1" s="358"/>
      <c r="H1" s="358"/>
    </row>
    <row r="2" spans="1:22" ht="6.75" customHeight="1" x14ac:dyDescent="0.25">
      <c r="A2" s="358"/>
      <c r="B2" s="358"/>
      <c r="C2" s="358"/>
      <c r="D2" s="358"/>
      <c r="E2" s="358"/>
      <c r="F2" s="358"/>
      <c r="G2" s="358"/>
      <c r="H2" s="358"/>
    </row>
    <row r="3" spans="1:22" ht="16.5" x14ac:dyDescent="0.25">
      <c r="A3" s="359" t="s">
        <v>191</v>
      </c>
      <c r="B3" s="359"/>
      <c r="C3" s="359"/>
      <c r="D3" s="359"/>
      <c r="E3" s="359"/>
      <c r="F3" s="359"/>
      <c r="G3" s="359"/>
      <c r="H3" s="359"/>
    </row>
    <row r="4" spans="1:22" x14ac:dyDescent="0.25">
      <c r="A4" s="360" t="s">
        <v>1</v>
      </c>
      <c r="B4" s="363" t="s">
        <v>110</v>
      </c>
      <c r="C4" s="363" t="s">
        <v>192</v>
      </c>
      <c r="D4" s="363" t="s">
        <v>142</v>
      </c>
      <c r="E4" s="363" t="s">
        <v>193</v>
      </c>
      <c r="F4" s="366" t="s">
        <v>194</v>
      </c>
      <c r="G4" s="363" t="s">
        <v>141</v>
      </c>
      <c r="H4" s="4" t="s">
        <v>35</v>
      </c>
    </row>
    <row r="5" spans="1:22" x14ac:dyDescent="0.25">
      <c r="A5" s="361"/>
      <c r="B5" s="364"/>
      <c r="C5" s="364"/>
      <c r="D5" s="364"/>
      <c r="E5" s="364"/>
      <c r="F5" s="367"/>
      <c r="G5" s="364"/>
      <c r="H5" s="282" t="s">
        <v>44</v>
      </c>
      <c r="O5" s="21"/>
      <c r="P5" s="21"/>
      <c r="Q5" s="21"/>
      <c r="R5" s="21"/>
      <c r="S5" s="21"/>
      <c r="T5" s="21"/>
      <c r="U5" s="21"/>
      <c r="V5" s="21"/>
    </row>
    <row r="6" spans="1:22" x14ac:dyDescent="0.25">
      <c r="A6" s="362"/>
      <c r="B6" s="365"/>
      <c r="C6" s="365"/>
      <c r="D6" s="365"/>
      <c r="E6" s="365"/>
      <c r="F6" s="368"/>
      <c r="G6" s="365"/>
      <c r="H6" s="283" t="s">
        <v>195</v>
      </c>
      <c r="O6" s="284"/>
      <c r="P6" s="284"/>
      <c r="Q6" s="284"/>
      <c r="R6" s="284"/>
      <c r="S6" s="284"/>
      <c r="T6" s="284"/>
      <c r="U6" s="284"/>
      <c r="V6" s="21"/>
    </row>
    <row r="7" spans="1:22" x14ac:dyDescent="0.25">
      <c r="A7" s="285">
        <v>1</v>
      </c>
      <c r="B7" s="286">
        <v>2</v>
      </c>
      <c r="C7" s="286">
        <v>3</v>
      </c>
      <c r="D7" s="286">
        <v>4</v>
      </c>
      <c r="E7" s="286">
        <v>5</v>
      </c>
      <c r="F7" s="286">
        <v>6</v>
      </c>
      <c r="G7" s="286">
        <v>7</v>
      </c>
      <c r="H7" s="286" t="s">
        <v>63</v>
      </c>
      <c r="O7" s="284"/>
      <c r="P7" s="284"/>
      <c r="Q7" s="284"/>
      <c r="R7" s="284"/>
      <c r="S7" s="284"/>
      <c r="T7" s="284"/>
      <c r="U7" s="284"/>
      <c r="V7" s="21"/>
    </row>
    <row r="8" spans="1:22" x14ac:dyDescent="0.25">
      <c r="A8" s="287" t="s">
        <v>8</v>
      </c>
      <c r="B8" s="230">
        <v>352291</v>
      </c>
      <c r="C8" s="230">
        <v>140960</v>
      </c>
      <c r="D8" s="230">
        <v>171104</v>
      </c>
      <c r="E8" s="230">
        <v>65381</v>
      </c>
      <c r="F8" s="230">
        <v>14206</v>
      </c>
      <c r="G8" s="230">
        <v>41252</v>
      </c>
      <c r="H8" s="230">
        <f>SUM(B8:G8)</f>
        <v>785194</v>
      </c>
      <c r="I8" s="288"/>
      <c r="J8" s="284"/>
      <c r="K8" s="284"/>
      <c r="L8" s="284"/>
      <c r="M8" s="284"/>
      <c r="N8" s="284"/>
      <c r="O8" s="284"/>
    </row>
    <row r="9" spans="1:22" x14ac:dyDescent="0.25">
      <c r="A9" s="287" t="s">
        <v>9</v>
      </c>
      <c r="B9" s="230">
        <v>365988.99</v>
      </c>
      <c r="C9" s="230">
        <v>147462</v>
      </c>
      <c r="D9" s="230">
        <v>183700</v>
      </c>
      <c r="E9" s="230">
        <v>72794</v>
      </c>
      <c r="F9" s="230">
        <v>14100</v>
      </c>
      <c r="G9" s="230">
        <v>40256</v>
      </c>
      <c r="H9" s="230">
        <f t="shared" ref="H9:H17" si="0">SUM(B9:G9)</f>
        <v>824300.99</v>
      </c>
      <c r="I9" s="288"/>
      <c r="J9" s="284"/>
      <c r="K9" s="284"/>
      <c r="L9" s="284"/>
      <c r="M9" s="284"/>
      <c r="N9" s="284"/>
      <c r="O9" s="284"/>
    </row>
    <row r="10" spans="1:22" x14ac:dyDescent="0.25">
      <c r="A10" s="287" t="s">
        <v>10</v>
      </c>
      <c r="B10" s="230">
        <v>384418.2794984277</v>
      </c>
      <c r="C10" s="230">
        <v>152744.32570698805</v>
      </c>
      <c r="D10" s="230">
        <v>199841.78628002029</v>
      </c>
      <c r="E10" s="230">
        <v>74246.963235908886</v>
      </c>
      <c r="F10" s="230">
        <v>15539.688867794344</v>
      </c>
      <c r="G10" s="230">
        <v>47417.52291086076</v>
      </c>
      <c r="H10" s="230">
        <f t="shared" si="0"/>
        <v>874208.56649999996</v>
      </c>
      <c r="I10" s="288"/>
      <c r="J10" s="284"/>
      <c r="K10" s="284"/>
      <c r="L10" s="284"/>
      <c r="M10" s="284"/>
      <c r="N10" s="284"/>
      <c r="O10" s="284"/>
    </row>
    <row r="11" spans="1:22" x14ac:dyDescent="0.25">
      <c r="A11" s="287" t="s">
        <v>11</v>
      </c>
      <c r="B11" s="230">
        <v>418346.16624665877</v>
      </c>
      <c r="C11" s="230">
        <v>168913.45725601545</v>
      </c>
      <c r="D11" s="230">
        <v>217404.72234963675</v>
      </c>
      <c r="E11" s="230">
        <v>78391.386457368004</v>
      </c>
      <c r="F11" s="230">
        <v>16176.94</v>
      </c>
      <c r="G11" s="230">
        <v>49289</v>
      </c>
      <c r="H11" s="230">
        <f t="shared" si="0"/>
        <v>948521.67230967898</v>
      </c>
      <c r="I11" s="288"/>
      <c r="J11" s="284"/>
      <c r="K11" s="284"/>
      <c r="L11" s="284"/>
      <c r="M11" s="284"/>
      <c r="N11" s="284"/>
      <c r="O11" s="284"/>
    </row>
    <row r="12" spans="1:22" x14ac:dyDescent="0.25">
      <c r="A12" s="287" t="s">
        <v>12</v>
      </c>
      <c r="B12" s="230">
        <v>423522.94024919398</v>
      </c>
      <c r="C12" s="230">
        <v>173185.36546184841</v>
      </c>
      <c r="D12" s="230">
        <v>238875.69057048182</v>
      </c>
      <c r="E12" s="230">
        <v>86036.571008999075</v>
      </c>
      <c r="F12" s="230">
        <v>16594.330000000002</v>
      </c>
      <c r="G12" s="230">
        <v>62975.787018054529</v>
      </c>
      <c r="H12" s="230">
        <f t="shared" si="0"/>
        <v>1001190.6843085778</v>
      </c>
      <c r="I12" s="288"/>
      <c r="J12" s="284"/>
      <c r="K12" s="284"/>
      <c r="L12" s="284"/>
      <c r="M12" s="284"/>
      <c r="N12" s="284"/>
      <c r="O12" s="284"/>
    </row>
    <row r="13" spans="1:22" x14ac:dyDescent="0.25">
      <c r="A13" s="287" t="s">
        <v>13</v>
      </c>
      <c r="B13" s="230">
        <v>440205.5156759005</v>
      </c>
      <c r="C13" s="230">
        <v>191150.88740685093</v>
      </c>
      <c r="D13" s="230">
        <v>255826.00848008768</v>
      </c>
      <c r="E13" s="230">
        <v>89824.931384403026</v>
      </c>
      <c r="F13" s="230">
        <v>15682.75</v>
      </c>
      <c r="G13" s="230">
        <v>68492.545322690057</v>
      </c>
      <c r="H13" s="230">
        <f t="shared" si="0"/>
        <v>1061182.6382699322</v>
      </c>
      <c r="I13" s="288"/>
      <c r="J13" s="284"/>
      <c r="K13" s="284"/>
      <c r="L13" s="284"/>
      <c r="M13" s="284"/>
      <c r="N13" s="284"/>
      <c r="O13" s="284"/>
    </row>
    <row r="14" spans="1:22" x14ac:dyDescent="0.25">
      <c r="A14" s="287" t="s">
        <v>14</v>
      </c>
      <c r="B14" s="230">
        <v>468613.29972439917</v>
      </c>
      <c r="C14" s="230">
        <v>199246.85426496182</v>
      </c>
      <c r="D14" s="230">
        <v>273545.02135137003</v>
      </c>
      <c r="E14" s="230">
        <v>93754.853788208915</v>
      </c>
      <c r="F14" s="230">
        <v>17432.671444986998</v>
      </c>
      <c r="G14" s="230">
        <v>70834.156538470328</v>
      </c>
      <c r="H14" s="230">
        <f t="shared" si="0"/>
        <v>1123426.8571123974</v>
      </c>
      <c r="I14" s="288"/>
      <c r="J14" s="284"/>
      <c r="K14" s="284"/>
      <c r="L14" s="284"/>
      <c r="M14" s="284"/>
      <c r="N14" s="284"/>
      <c r="O14" s="284"/>
    </row>
    <row r="15" spans="1:22" x14ac:dyDescent="0.25">
      <c r="A15" s="287" t="s">
        <v>15</v>
      </c>
      <c r="B15" s="230">
        <v>519196.29106775671</v>
      </c>
      <c r="C15" s="230">
        <v>213409.1803170233</v>
      </c>
      <c r="D15" s="230">
        <v>288243.11205487652</v>
      </c>
      <c r="E15" s="230">
        <v>98227.645142089241</v>
      </c>
      <c r="F15" s="230">
        <v>18837.4290478</v>
      </c>
      <c r="G15" s="230">
        <v>72057.975230869837</v>
      </c>
      <c r="H15" s="230">
        <f t="shared" si="0"/>
        <v>1209971.6328604156</v>
      </c>
      <c r="I15" s="288"/>
      <c r="J15" s="284"/>
      <c r="K15" s="284"/>
      <c r="L15" s="284"/>
      <c r="M15" s="284"/>
      <c r="N15" s="284"/>
      <c r="O15" s="284"/>
    </row>
    <row r="16" spans="1:22" x14ac:dyDescent="0.25">
      <c r="A16" s="287" t="s">
        <v>16</v>
      </c>
      <c r="B16" s="230">
        <v>532819.70353699697</v>
      </c>
      <c r="C16" s="230">
        <v>211294.89173673053</v>
      </c>
      <c r="D16" s="230">
        <v>308745.36351549882</v>
      </c>
      <c r="E16" s="230">
        <v>106047.13414462641</v>
      </c>
      <c r="F16" s="230">
        <v>19147.986803772001</v>
      </c>
      <c r="G16" s="230">
        <v>70030.740000000005</v>
      </c>
      <c r="H16" s="230">
        <f t="shared" si="0"/>
        <v>1248085.8197376246</v>
      </c>
      <c r="I16" s="288"/>
      <c r="J16" s="284"/>
      <c r="K16" s="284"/>
      <c r="L16" s="284"/>
      <c r="M16" s="284"/>
      <c r="N16" s="284"/>
      <c r="O16" s="284"/>
    </row>
    <row r="17" spans="1:17" x14ac:dyDescent="0.25">
      <c r="A17" s="289" t="s">
        <v>17</v>
      </c>
      <c r="B17" s="230">
        <v>504200</v>
      </c>
      <c r="C17" s="230">
        <v>215000</v>
      </c>
      <c r="D17" s="230">
        <v>315000</v>
      </c>
      <c r="E17" s="230">
        <v>102000</v>
      </c>
      <c r="F17" s="230">
        <v>18500</v>
      </c>
      <c r="G17" s="230">
        <v>72300</v>
      </c>
      <c r="H17" s="230">
        <f t="shared" si="0"/>
        <v>1227000</v>
      </c>
      <c r="I17" s="288"/>
      <c r="J17" s="284"/>
      <c r="L17" s="195"/>
    </row>
    <row r="18" spans="1:17" ht="38.25" customHeight="1" x14ac:dyDescent="0.25">
      <c r="A18" s="290" t="s">
        <v>196</v>
      </c>
      <c r="B18" s="26">
        <f>B17/$H$17*100</f>
        <v>41.092094539527302</v>
      </c>
      <c r="C18" s="26">
        <f t="shared" ref="C18:H18" si="1">C17/$H$17*100</f>
        <v>17.522412387938061</v>
      </c>
      <c r="D18" s="26">
        <f t="shared" si="1"/>
        <v>25.672371638141811</v>
      </c>
      <c r="E18" s="26">
        <f t="shared" si="1"/>
        <v>8.3129584352078236</v>
      </c>
      <c r="F18" s="26">
        <f t="shared" si="1"/>
        <v>1.5077424612876935</v>
      </c>
      <c r="G18" s="26">
        <f t="shared" si="1"/>
        <v>5.8924205378973102</v>
      </c>
      <c r="H18" s="26">
        <f t="shared" si="1"/>
        <v>100</v>
      </c>
      <c r="J18" s="14"/>
    </row>
    <row r="19" spans="1:17" ht="24.75" customHeight="1" x14ac:dyDescent="0.25">
      <c r="A19" s="290" t="s">
        <v>18</v>
      </c>
      <c r="B19" s="26">
        <f>+(B17-B16)/B16*100</f>
        <v>-5.3713673400236264</v>
      </c>
      <c r="C19" s="26">
        <f t="shared" ref="C19:H19" si="2">+(C17-C16)/C16*100</f>
        <v>1.753524769489444</v>
      </c>
      <c r="D19" s="26">
        <f t="shared" si="2"/>
        <v>2.0258236150604434</v>
      </c>
      <c r="E19" s="26">
        <f t="shared" si="2"/>
        <v>-3.8163540931779982</v>
      </c>
      <c r="F19" s="26">
        <f t="shared" si="2"/>
        <v>-3.3840988633037519</v>
      </c>
      <c r="G19" s="26">
        <f t="shared" si="2"/>
        <v>3.240377011580907</v>
      </c>
      <c r="H19" s="26">
        <f t="shared" si="2"/>
        <v>-1.6894527126393695</v>
      </c>
    </row>
    <row r="20" spans="1:17" ht="32.25" customHeight="1" x14ac:dyDescent="0.25">
      <c r="A20" s="290" t="s">
        <v>99</v>
      </c>
      <c r="B20" s="30">
        <f>((B17/B8)^(1/9)-1)*100</f>
        <v>4.0639109636597004</v>
      </c>
      <c r="C20" s="30">
        <f t="shared" ref="C20:H20" si="3">((C17/C8)^(1/9)-1)*100</f>
        <v>4.8024406207179959</v>
      </c>
      <c r="D20" s="30">
        <f t="shared" si="3"/>
        <v>7.0163275885174903</v>
      </c>
      <c r="E20" s="30">
        <f t="shared" si="3"/>
        <v>5.0656996720737757</v>
      </c>
      <c r="F20" s="30">
        <f t="shared" si="3"/>
        <v>2.9779958437905707</v>
      </c>
      <c r="G20" s="30">
        <f t="shared" si="3"/>
        <v>6.4331784981361162</v>
      </c>
      <c r="H20" s="30">
        <f t="shared" si="3"/>
        <v>5.0850277807588329</v>
      </c>
    </row>
    <row r="21" spans="1:17" x14ac:dyDescent="0.25">
      <c r="A21" s="31" t="s">
        <v>20</v>
      </c>
      <c r="B21" s="31"/>
      <c r="C21" s="31"/>
      <c r="D21" s="32"/>
      <c r="E21" s="32"/>
      <c r="F21" s="32"/>
      <c r="G21" s="32"/>
      <c r="H21" s="32"/>
      <c r="J21" s="291"/>
      <c r="K21" s="291"/>
      <c r="L21" s="292"/>
      <c r="M21" s="292"/>
      <c r="N21" s="292"/>
      <c r="O21" s="292"/>
      <c r="P21" s="292"/>
      <c r="Q21" s="291"/>
    </row>
    <row r="22" spans="1:17" x14ac:dyDescent="0.25">
      <c r="A22" s="293" t="s">
        <v>197</v>
      </c>
      <c r="B22" s="31"/>
      <c r="C22" s="31"/>
      <c r="D22" s="31"/>
      <c r="E22" s="31"/>
      <c r="F22" s="31"/>
      <c r="G22" s="31"/>
      <c r="H22" s="31"/>
      <c r="J22" s="291"/>
      <c r="K22" s="291"/>
      <c r="L22" s="292"/>
      <c r="M22" s="292"/>
      <c r="N22" s="292"/>
      <c r="O22" s="292"/>
      <c r="P22" s="292"/>
      <c r="Q22" s="291"/>
    </row>
    <row r="23" spans="1:17" x14ac:dyDescent="0.25">
      <c r="J23" s="291"/>
      <c r="K23" s="291"/>
      <c r="L23" s="291"/>
      <c r="M23" s="291"/>
      <c r="N23" s="291"/>
      <c r="O23" s="291"/>
      <c r="P23" s="291"/>
      <c r="Q23" s="291"/>
    </row>
    <row r="24" spans="1:17" x14ac:dyDescent="0.25">
      <c r="J24" s="291"/>
      <c r="K24" s="291"/>
      <c r="L24" s="291"/>
      <c r="M24" s="291"/>
      <c r="N24" s="291"/>
      <c r="O24" s="291"/>
      <c r="P24" s="291"/>
      <c r="Q24" s="291"/>
    </row>
    <row r="25" spans="1:17" x14ac:dyDescent="0.25">
      <c r="J25" s="291"/>
      <c r="K25" s="294"/>
      <c r="L25" s="294"/>
      <c r="M25" s="294"/>
      <c r="N25" s="294"/>
      <c r="O25" s="295"/>
      <c r="P25" s="294"/>
      <c r="Q25" s="291"/>
    </row>
    <row r="26" spans="1:17" x14ac:dyDescent="0.25">
      <c r="J26" s="291"/>
      <c r="K26" s="158"/>
      <c r="L26" s="158"/>
      <c r="M26" s="158"/>
      <c r="N26" s="158"/>
      <c r="O26" s="158"/>
      <c r="P26" s="158"/>
      <c r="Q26" s="291"/>
    </row>
    <row r="27" spans="1:17" x14ac:dyDescent="0.25">
      <c r="J27" s="291"/>
      <c r="K27" s="296"/>
      <c r="L27" s="296"/>
      <c r="M27" s="296"/>
      <c r="N27" s="296"/>
      <c r="O27" s="296"/>
      <c r="P27" s="296"/>
      <c r="Q27" s="291"/>
    </row>
    <row r="28" spans="1:17" x14ac:dyDescent="0.25">
      <c r="J28" s="291"/>
      <c r="K28" s="291"/>
      <c r="L28" s="291"/>
      <c r="M28" s="291"/>
      <c r="N28" s="291"/>
      <c r="O28" s="291"/>
      <c r="P28" s="291"/>
      <c r="Q28" s="291"/>
    </row>
  </sheetData>
  <mergeCells count="9">
    <mergeCell ref="A1:H2"/>
    <mergeCell ref="A3:H3"/>
    <mergeCell ref="A4:A6"/>
    <mergeCell ref="B4:B6"/>
    <mergeCell ref="C4:C6"/>
    <mergeCell ref="D4:D6"/>
    <mergeCell ref="E4:E6"/>
    <mergeCell ref="F4:F6"/>
    <mergeCell ref="G4:G6"/>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R19"/>
  <sheetViews>
    <sheetView showGridLines="0" workbookViewId="0">
      <selection activeCell="G12" sqref="G12"/>
    </sheetView>
  </sheetViews>
  <sheetFormatPr defaultRowHeight="15" x14ac:dyDescent="0.25"/>
  <cols>
    <col min="1" max="1" width="17.28515625" customWidth="1"/>
    <col min="2" max="2" width="12" customWidth="1"/>
    <col min="3" max="3" width="13.85546875" customWidth="1"/>
    <col min="4" max="4" width="11.7109375" customWidth="1"/>
    <col min="5" max="5" width="12.28515625" customWidth="1"/>
    <col min="6" max="6" width="11.5703125" customWidth="1"/>
    <col min="7" max="7" width="11.140625" customWidth="1"/>
    <col min="9" max="9" width="9.5703125" bestFit="1" customWidth="1"/>
    <col min="14" max="14" width="12.140625" customWidth="1"/>
    <col min="15" max="15" width="10.28515625" customWidth="1"/>
    <col min="16" max="16" width="11.5703125" customWidth="1"/>
  </cols>
  <sheetData>
    <row r="1" spans="1:18" x14ac:dyDescent="0.25">
      <c r="A1" s="328" t="s">
        <v>198</v>
      </c>
      <c r="B1" s="328"/>
      <c r="C1" s="328"/>
      <c r="D1" s="328"/>
      <c r="E1" s="328"/>
      <c r="F1" s="328"/>
      <c r="G1" s="328"/>
    </row>
    <row r="2" spans="1:18" ht="24.75" customHeight="1" x14ac:dyDescent="0.25">
      <c r="A2" s="328"/>
      <c r="B2" s="328"/>
      <c r="C2" s="328"/>
      <c r="D2" s="328"/>
      <c r="E2" s="328"/>
      <c r="F2" s="328"/>
      <c r="G2" s="328"/>
    </row>
    <row r="3" spans="1:18" ht="16.5" x14ac:dyDescent="0.25">
      <c r="A3" s="359" t="s">
        <v>199</v>
      </c>
      <c r="B3" s="359"/>
      <c r="C3" s="359"/>
      <c r="D3" s="359"/>
      <c r="E3" s="359"/>
      <c r="F3" s="359"/>
      <c r="G3" s="359"/>
    </row>
    <row r="4" spans="1:18" ht="67.5" customHeight="1" x14ac:dyDescent="0.25">
      <c r="A4" s="297" t="s">
        <v>1</v>
      </c>
      <c r="B4" s="221" t="s">
        <v>200</v>
      </c>
      <c r="C4" s="221" t="s">
        <v>201</v>
      </c>
      <c r="D4" s="221" t="s">
        <v>202</v>
      </c>
      <c r="E4" s="221" t="s">
        <v>203</v>
      </c>
      <c r="F4" s="221" t="s">
        <v>204</v>
      </c>
      <c r="G4" s="183" t="s">
        <v>205</v>
      </c>
      <c r="J4" s="298"/>
      <c r="K4" s="298"/>
      <c r="L4" s="298"/>
      <c r="M4" s="298"/>
      <c r="N4" s="299"/>
      <c r="O4" s="298"/>
      <c r="P4" s="299"/>
      <c r="Q4" s="299"/>
      <c r="R4" s="298"/>
    </row>
    <row r="5" spans="1:18" x14ac:dyDescent="0.25">
      <c r="A5" s="5">
        <v>1</v>
      </c>
      <c r="B5" s="5">
        <v>2</v>
      </c>
      <c r="C5" s="5">
        <v>3</v>
      </c>
      <c r="D5" s="5" t="s">
        <v>206</v>
      </c>
      <c r="E5" s="5">
        <v>5</v>
      </c>
      <c r="F5" s="5" t="s">
        <v>207</v>
      </c>
      <c r="G5" s="300">
        <v>7</v>
      </c>
    </row>
    <row r="6" spans="1:18" x14ac:dyDescent="0.25">
      <c r="A6" s="287" t="s">
        <v>8</v>
      </c>
      <c r="B6" s="230">
        <v>865952</v>
      </c>
      <c r="C6" s="230">
        <v>15514</v>
      </c>
      <c r="D6" s="230">
        <f>B6+C6</f>
        <v>881466</v>
      </c>
      <c r="E6" s="230">
        <v>673068</v>
      </c>
      <c r="F6" s="230">
        <f>D6-E6</f>
        <v>208398</v>
      </c>
      <c r="G6" s="301">
        <f>F6/D6</f>
        <v>0.23642205144611364</v>
      </c>
      <c r="I6" s="284"/>
      <c r="J6" s="284"/>
      <c r="K6" s="284"/>
      <c r="L6" s="284"/>
      <c r="M6" s="284"/>
      <c r="N6" s="284"/>
      <c r="O6" s="284"/>
      <c r="P6" s="19"/>
      <c r="Q6" s="21"/>
    </row>
    <row r="7" spans="1:18" x14ac:dyDescent="0.25">
      <c r="A7" s="287" t="s">
        <v>9</v>
      </c>
      <c r="B7" s="230">
        <v>900380</v>
      </c>
      <c r="C7" s="230">
        <v>20849</v>
      </c>
      <c r="D7" s="230">
        <f t="shared" ref="D7:D15" si="0">B7+C7</f>
        <v>921229</v>
      </c>
      <c r="E7" s="230">
        <v>708997</v>
      </c>
      <c r="F7" s="230">
        <v>212232</v>
      </c>
      <c r="G7" s="301">
        <f t="shared" ref="G7:G15" si="1">F7/D7</f>
        <v>0.23037919996005338</v>
      </c>
      <c r="I7" s="284"/>
      <c r="J7" s="284"/>
      <c r="K7" s="284"/>
      <c r="L7" s="284"/>
      <c r="M7" s="284"/>
      <c r="N7" s="284"/>
      <c r="O7" s="284"/>
      <c r="P7" s="19"/>
      <c r="Q7" s="21"/>
    </row>
    <row r="8" spans="1:18" x14ac:dyDescent="0.25">
      <c r="A8" s="287" t="s">
        <v>10</v>
      </c>
      <c r="B8" s="230">
        <v>956488</v>
      </c>
      <c r="C8" s="230">
        <v>17948</v>
      </c>
      <c r="D8" s="230">
        <f t="shared" si="0"/>
        <v>974436</v>
      </c>
      <c r="E8" s="230">
        <v>751908</v>
      </c>
      <c r="F8" s="230">
        <v>222528</v>
      </c>
      <c r="G8" s="301">
        <f t="shared" si="1"/>
        <v>0.22836594707092103</v>
      </c>
      <c r="I8" s="284"/>
      <c r="J8" s="284"/>
      <c r="K8" s="284"/>
      <c r="L8" s="284"/>
      <c r="M8" s="284"/>
      <c r="N8" s="284"/>
      <c r="O8" s="284"/>
      <c r="P8" s="19"/>
      <c r="Q8" s="21"/>
    </row>
    <row r="9" spans="1:18" x14ac:dyDescent="0.25">
      <c r="A9" s="287" t="s">
        <v>11</v>
      </c>
      <c r="B9" s="230">
        <v>1040581.9200000002</v>
      </c>
      <c r="C9" s="230">
        <v>13773</v>
      </c>
      <c r="D9" s="230">
        <f t="shared" si="0"/>
        <v>1054354.9200000002</v>
      </c>
      <c r="E9" s="230">
        <v>814250.01086134883</v>
      </c>
      <c r="F9" s="230">
        <v>240104.90913865133</v>
      </c>
      <c r="G9" s="301">
        <f t="shared" si="1"/>
        <v>0.22772683522798121</v>
      </c>
      <c r="I9" s="284"/>
      <c r="J9" s="284"/>
      <c r="K9" s="284"/>
      <c r="L9" s="284"/>
      <c r="M9" s="284"/>
      <c r="N9" s="284"/>
      <c r="O9" s="284"/>
      <c r="P9" s="19"/>
      <c r="Q9" s="21"/>
    </row>
    <row r="10" spans="1:18" x14ac:dyDescent="0.25">
      <c r="A10" s="287" t="s">
        <v>12</v>
      </c>
      <c r="B10" s="230">
        <v>1088281.5716494978</v>
      </c>
      <c r="C10" s="230">
        <v>15946.760000000002</v>
      </c>
      <c r="D10" s="230">
        <f t="shared" si="0"/>
        <v>1104228.3316494978</v>
      </c>
      <c r="E10" s="230">
        <v>863364.02431429015</v>
      </c>
      <c r="F10" s="230">
        <v>240864.3073352077</v>
      </c>
      <c r="G10" s="301">
        <f t="shared" si="1"/>
        <v>0.21812907750284241</v>
      </c>
      <c r="I10" s="284"/>
      <c r="J10" s="284"/>
      <c r="K10" s="284"/>
      <c r="L10" s="284"/>
      <c r="M10" s="284"/>
      <c r="N10" s="284"/>
      <c r="O10" s="284"/>
      <c r="P10" s="19"/>
      <c r="Q10" s="21"/>
    </row>
    <row r="11" spans="1:18" x14ac:dyDescent="0.25">
      <c r="A11" s="287" t="s">
        <v>13</v>
      </c>
      <c r="B11" s="230">
        <v>1154313.5995521988</v>
      </c>
      <c r="C11" s="230">
        <v>8976.6196079999972</v>
      </c>
      <c r="D11" s="230">
        <f t="shared" si="0"/>
        <v>1163290.2191601987</v>
      </c>
      <c r="E11" s="230">
        <v>914092.73222564114</v>
      </c>
      <c r="F11" s="230">
        <v>249197.48693455756</v>
      </c>
      <c r="G11" s="301">
        <f t="shared" si="1"/>
        <v>0.21421781325940997</v>
      </c>
      <c r="I11" s="284"/>
      <c r="J11" s="284"/>
      <c r="K11" s="284"/>
      <c r="L11" s="284"/>
      <c r="M11" s="284"/>
      <c r="N11" s="284"/>
      <c r="O11" s="284"/>
      <c r="P11" s="19"/>
      <c r="Q11" s="21"/>
    </row>
    <row r="12" spans="1:18" x14ac:dyDescent="0.25">
      <c r="A12" s="287" t="s">
        <v>14</v>
      </c>
      <c r="B12" s="230">
        <v>1221307.0633612699</v>
      </c>
      <c r="C12" s="230">
        <v>11198.234502679999</v>
      </c>
      <c r="D12" s="230">
        <f t="shared" si="0"/>
        <v>1232505.2978639498</v>
      </c>
      <c r="E12" s="230">
        <v>973130.78054095095</v>
      </c>
      <c r="F12" s="230">
        <v>259374.51732299884</v>
      </c>
      <c r="G12" s="301">
        <f t="shared" si="1"/>
        <v>0.21044495124890727</v>
      </c>
      <c r="I12" s="284"/>
      <c r="J12" s="284"/>
      <c r="K12" s="284"/>
      <c r="L12" s="284"/>
      <c r="M12" s="284"/>
      <c r="N12" s="284"/>
      <c r="O12" s="284"/>
      <c r="P12" s="19"/>
      <c r="Q12" s="21"/>
    </row>
    <row r="13" spans="1:18" x14ac:dyDescent="0.25">
      <c r="A13" s="287" t="s">
        <v>15</v>
      </c>
      <c r="B13" s="230">
        <v>1288393.4694469674</v>
      </c>
      <c r="C13" s="230">
        <v>19291.101772975002</v>
      </c>
      <c r="D13" s="230">
        <f t="shared" si="0"/>
        <v>1307684.5712199423</v>
      </c>
      <c r="E13" s="230">
        <v>1037517.9267767584</v>
      </c>
      <c r="F13" s="230">
        <v>270166.6444431839</v>
      </c>
      <c r="G13" s="301">
        <f t="shared" si="1"/>
        <v>0.206599244488405</v>
      </c>
      <c r="I13" s="284"/>
      <c r="J13" s="284"/>
      <c r="K13" s="284"/>
      <c r="L13" s="302"/>
      <c r="M13" s="284"/>
      <c r="N13" s="284"/>
      <c r="O13" s="284"/>
      <c r="P13" s="19"/>
      <c r="Q13" s="21"/>
    </row>
    <row r="14" spans="1:18" x14ac:dyDescent="0.25">
      <c r="A14" s="287" t="s">
        <v>16</v>
      </c>
      <c r="B14" s="230">
        <v>1300115.9751367439</v>
      </c>
      <c r="C14" s="230">
        <v>22931.838573691501</v>
      </c>
      <c r="D14" s="230">
        <f t="shared" si="0"/>
        <v>1323047.8137104353</v>
      </c>
      <c r="E14" s="230">
        <v>1052346.3611694686</v>
      </c>
      <c r="F14" s="230">
        <v>270701.45254096668</v>
      </c>
      <c r="G14" s="301">
        <f t="shared" si="1"/>
        <v>0.20460443661653857</v>
      </c>
      <c r="I14" s="284"/>
      <c r="J14" s="284"/>
      <c r="K14" s="284"/>
      <c r="L14" s="302"/>
      <c r="M14" s="284"/>
      <c r="N14" s="284"/>
      <c r="O14" s="284"/>
      <c r="P14" s="19"/>
      <c r="Q14" s="21"/>
    </row>
    <row r="15" spans="1:18" x14ac:dyDescent="0.25">
      <c r="A15" s="289" t="s">
        <v>17</v>
      </c>
      <c r="B15" s="230">
        <v>1291186.8779458341</v>
      </c>
      <c r="C15" s="230">
        <v>18000</v>
      </c>
      <c r="D15" s="230">
        <f t="shared" si="0"/>
        <v>1309186.8779458341</v>
      </c>
      <c r="E15" s="230">
        <v>1041822.8975577739</v>
      </c>
      <c r="F15" s="230">
        <v>267363.98038806021</v>
      </c>
      <c r="G15" s="301">
        <f t="shared" si="1"/>
        <v>0.20422140253006879</v>
      </c>
      <c r="H15" s="195"/>
      <c r="I15" s="303"/>
      <c r="J15" s="284"/>
      <c r="K15" s="284"/>
      <c r="L15" s="302"/>
      <c r="M15" s="284"/>
      <c r="N15" s="284"/>
      <c r="O15" s="284"/>
      <c r="P15" s="19"/>
      <c r="Q15" s="21"/>
    </row>
    <row r="16" spans="1:18" ht="27" customHeight="1" x14ac:dyDescent="0.25">
      <c r="A16" s="290" t="s">
        <v>18</v>
      </c>
      <c r="B16" s="26">
        <f t="shared" ref="B16:G16" si="2">((B15-B14)/B14)*100</f>
        <v>-0.68679236019468493</v>
      </c>
      <c r="C16" s="26">
        <f t="shared" si="2"/>
        <v>-21.506511821296094</v>
      </c>
      <c r="D16" s="26">
        <f t="shared" si="2"/>
        <v>-1.047651915596971</v>
      </c>
      <c r="E16" s="26">
        <f t="shared" si="2"/>
        <v>-1.0000000000000062</v>
      </c>
      <c r="F16" s="26">
        <f t="shared" si="2"/>
        <v>-1.2328977630444715</v>
      </c>
      <c r="G16" s="26">
        <f t="shared" si="2"/>
        <v>-0.18720712649435223</v>
      </c>
      <c r="I16" s="21"/>
      <c r="J16" s="21"/>
      <c r="K16" s="21"/>
      <c r="L16" s="21"/>
      <c r="M16" s="21"/>
      <c r="N16" s="21"/>
      <c r="O16" s="21"/>
      <c r="P16" s="21"/>
      <c r="Q16" s="21"/>
    </row>
    <row r="17" spans="1:7" ht="27" customHeight="1" x14ac:dyDescent="0.25">
      <c r="A17" s="290" t="s">
        <v>208</v>
      </c>
      <c r="B17" s="30">
        <f>((B15/B6)^(1/9)-1)*100</f>
        <v>4.5387382021252032</v>
      </c>
      <c r="C17" s="30">
        <f t="shared" ref="C17:G17" si="3">((C15/C6)^(1/9)-1)*100</f>
        <v>1.6651439177486793</v>
      </c>
      <c r="D17" s="30">
        <f t="shared" si="3"/>
        <v>4.4933020014614078</v>
      </c>
      <c r="E17" s="30">
        <f t="shared" si="3"/>
        <v>4.9739795781261531</v>
      </c>
      <c r="F17" s="30">
        <f t="shared" si="3"/>
        <v>2.8071361243226178</v>
      </c>
      <c r="G17" s="30">
        <f t="shared" si="3"/>
        <v>-1.6136592918799764</v>
      </c>
    </row>
    <row r="18" spans="1:7" x14ac:dyDescent="0.25">
      <c r="A18" s="31" t="s">
        <v>20</v>
      </c>
      <c r="B18" s="32"/>
      <c r="C18" s="32"/>
      <c r="D18" s="32"/>
      <c r="E18" s="32"/>
      <c r="F18" s="32"/>
      <c r="G18" s="32"/>
    </row>
    <row r="19" spans="1:7" x14ac:dyDescent="0.25">
      <c r="A19" s="31" t="s">
        <v>209</v>
      </c>
      <c r="B19" s="31"/>
      <c r="C19" s="31"/>
      <c r="D19" s="31"/>
      <c r="E19" s="304"/>
      <c r="F19" s="31"/>
      <c r="G19" s="36"/>
    </row>
  </sheetData>
  <mergeCells count="2">
    <mergeCell ref="A1:G2"/>
    <mergeCell ref="A3:G3"/>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24"/>
  <sheetViews>
    <sheetView showGridLines="0" topLeftCell="A13" workbookViewId="0">
      <selection activeCell="I16" sqref="I16"/>
    </sheetView>
  </sheetViews>
  <sheetFormatPr defaultRowHeight="15" x14ac:dyDescent="0.25"/>
  <cols>
    <col min="1" max="1" width="15.5703125" customWidth="1"/>
    <col min="2" max="2" width="10.140625" customWidth="1"/>
    <col min="3" max="3" width="11.28515625" customWidth="1"/>
    <col min="4" max="4" width="12.5703125" customWidth="1"/>
    <col min="5" max="5" width="13.140625" customWidth="1"/>
    <col min="6" max="6" width="13.42578125" customWidth="1"/>
    <col min="7" max="7" width="13.28515625" customWidth="1"/>
  </cols>
  <sheetData>
    <row r="1" spans="1:12" ht="23.25" customHeight="1" x14ac:dyDescent="0.25">
      <c r="A1" s="315" t="s">
        <v>28</v>
      </c>
      <c r="B1" s="315"/>
      <c r="C1" s="315"/>
      <c r="D1" s="315"/>
      <c r="E1" s="315"/>
      <c r="F1" s="315"/>
      <c r="G1" s="315"/>
    </row>
    <row r="2" spans="1:12" x14ac:dyDescent="0.25">
      <c r="A2" s="46"/>
      <c r="B2" s="46"/>
      <c r="C2" s="46"/>
      <c r="D2" s="46"/>
      <c r="E2" s="36"/>
      <c r="F2" s="36"/>
      <c r="G2" s="47" t="s">
        <v>29</v>
      </c>
    </row>
    <row r="3" spans="1:12" ht="25.5" customHeight="1" x14ac:dyDescent="0.25">
      <c r="A3" s="48" t="s">
        <v>1</v>
      </c>
      <c r="B3" s="48" t="s">
        <v>30</v>
      </c>
      <c r="C3" s="48" t="s">
        <v>31</v>
      </c>
      <c r="D3" s="48" t="s">
        <v>32</v>
      </c>
      <c r="E3" s="48" t="s">
        <v>33</v>
      </c>
      <c r="F3" s="48" t="s">
        <v>34</v>
      </c>
      <c r="G3" s="48" t="s">
        <v>35</v>
      </c>
      <c r="J3" s="49"/>
      <c r="K3" s="21"/>
      <c r="L3" s="21"/>
    </row>
    <row r="4" spans="1:12" x14ac:dyDescent="0.25">
      <c r="A4" s="50">
        <v>1</v>
      </c>
      <c r="B4" s="50">
        <v>2</v>
      </c>
      <c r="C4" s="50">
        <v>3</v>
      </c>
      <c r="D4" s="50">
        <v>4</v>
      </c>
      <c r="E4" s="50">
        <v>5</v>
      </c>
      <c r="F4" s="50">
        <v>6</v>
      </c>
      <c r="G4" s="50">
        <v>7</v>
      </c>
      <c r="J4" s="21"/>
      <c r="K4" s="21"/>
      <c r="L4" s="21"/>
    </row>
    <row r="5" spans="1:12" x14ac:dyDescent="0.25">
      <c r="A5" s="51" t="s">
        <v>8</v>
      </c>
      <c r="B5" s="52">
        <f>'6.3'!K5*15.13</f>
        <v>9664.0397613799996</v>
      </c>
      <c r="C5" s="53">
        <f>'6.4'!H5*11.37</f>
        <v>476.2181238</v>
      </c>
      <c r="D5" s="54">
        <f>'6.1'!D6*41.87</f>
        <v>8546.5626830399997</v>
      </c>
      <c r="E5" s="55">
        <f>'6.1'!E6*38.52</f>
        <v>2482.6268512300007</v>
      </c>
      <c r="F5" s="54">
        <f>'6.1'!F6*0.0036</f>
        <v>2826.6983999999998</v>
      </c>
      <c r="G5" s="53">
        <f t="shared" ref="G5:G14" si="0">SUM(B5:F5)</f>
        <v>23996.145819450001</v>
      </c>
      <c r="H5" s="56"/>
      <c r="I5" s="56"/>
      <c r="J5" s="57"/>
      <c r="K5" s="21"/>
      <c r="L5" s="21"/>
    </row>
    <row r="6" spans="1:12" x14ac:dyDescent="0.25">
      <c r="A6" s="51" t="s">
        <v>9</v>
      </c>
      <c r="B6" s="52">
        <f>'6.3'!K6*15.13</f>
        <v>10793.582302850004</v>
      </c>
      <c r="C6" s="53">
        <f>'6.4'!H6*11.37</f>
        <v>526.57880999999998</v>
      </c>
      <c r="D6" s="54">
        <f>'6.1'!D7*41.87</f>
        <v>9178.3971867300006</v>
      </c>
      <c r="E6" s="53">
        <f>'6.1'!E7*38.52</f>
        <v>2209.6703915138096</v>
      </c>
      <c r="F6" s="54">
        <f>'6.1'!F7*0.0036</f>
        <v>2967.4835639999997</v>
      </c>
      <c r="G6" s="53">
        <f t="shared" si="0"/>
        <v>25675.712255093815</v>
      </c>
      <c r="H6" s="56"/>
      <c r="I6" s="56"/>
      <c r="J6" s="57"/>
      <c r="K6" s="21"/>
      <c r="L6" s="21"/>
    </row>
    <row r="7" spans="1:12" x14ac:dyDescent="0.25">
      <c r="A7" s="58" t="s">
        <v>10</v>
      </c>
      <c r="B7" s="52">
        <f>'6.3'!K7*15.13</f>
        <v>11186.244807990002</v>
      </c>
      <c r="C7" s="53">
        <f>'6.4'!H7*11.37</f>
        <v>499.10888999999986</v>
      </c>
      <c r="D7" s="54">
        <f>'6.1'!D8*41.87</f>
        <v>9315.9402623400001</v>
      </c>
      <c r="E7" s="53">
        <f>'6.1'!E8*38.52</f>
        <v>2017.3531384237074</v>
      </c>
      <c r="F7" s="54">
        <f>'6.1'!F8*0.0036</f>
        <v>3147.1508393999998</v>
      </c>
      <c r="G7" s="53">
        <f t="shared" si="0"/>
        <v>26165.797938153712</v>
      </c>
      <c r="H7" s="56"/>
      <c r="I7" s="56"/>
      <c r="J7" s="57"/>
      <c r="K7" s="21"/>
      <c r="L7" s="21"/>
    </row>
    <row r="8" spans="1:12" x14ac:dyDescent="0.25">
      <c r="A8" s="51" t="s">
        <v>11</v>
      </c>
      <c r="B8" s="52">
        <f>'6.3'!K8*15.13</f>
        <v>12438.83892835</v>
      </c>
      <c r="C8" s="53">
        <f>'6.4'!H8*11.37</f>
        <v>533.81012999999996</v>
      </c>
      <c r="D8" s="54">
        <f>'6.1'!D9*41.87</f>
        <v>9347.1329517699996</v>
      </c>
      <c r="E8" s="53">
        <f>'6.1'!E9*38.52</f>
        <v>1976.0664165843505</v>
      </c>
      <c r="F8" s="54">
        <f>'6.1'!F9*0.0036</f>
        <v>3414.6785551008561</v>
      </c>
      <c r="G8" s="53">
        <f t="shared" si="0"/>
        <v>27710.526981805204</v>
      </c>
      <c r="H8" s="56"/>
      <c r="I8" s="56"/>
      <c r="J8" s="57"/>
      <c r="K8" s="21"/>
      <c r="L8" s="21"/>
    </row>
    <row r="9" spans="1:12" x14ac:dyDescent="0.25">
      <c r="A9" s="51" t="s">
        <v>12</v>
      </c>
      <c r="B9" s="52">
        <f>'6.3'!K9*15.13</f>
        <v>12659.683458930002</v>
      </c>
      <c r="C9" s="53">
        <f>'6.4'!H9*11.37</f>
        <v>479.93907000000002</v>
      </c>
      <c r="D9" s="54">
        <f>'6.1'!D10*41.87</f>
        <v>9750.0491341300003</v>
      </c>
      <c r="E9" s="53">
        <f>'6.1'!E10*38.52</f>
        <v>2022.9718220954255</v>
      </c>
      <c r="F9" s="54">
        <f>'6.1'!F10*0.0036</f>
        <v>3604.2864635108799</v>
      </c>
      <c r="G9" s="53">
        <f t="shared" si="0"/>
        <v>28516.929948666308</v>
      </c>
      <c r="H9" s="56"/>
      <c r="I9" s="56"/>
      <c r="J9" s="57"/>
      <c r="K9" s="21"/>
      <c r="L9" s="21"/>
    </row>
    <row r="10" spans="1:12" x14ac:dyDescent="0.25">
      <c r="A10" s="51" t="s">
        <v>13</v>
      </c>
      <c r="B10" s="52">
        <f>'6.3'!K10*15.13</f>
        <v>12667.139295980005</v>
      </c>
      <c r="C10" s="53">
        <f>'6.4'!H10*11.37</f>
        <v>490.67234999999988</v>
      </c>
      <c r="D10" s="54">
        <f>'6.1'!D11*41.87</f>
        <v>10273.311904525899</v>
      </c>
      <c r="E10" s="53">
        <f>'6.1'!E11*38.52</f>
        <v>2145.4445822938696</v>
      </c>
      <c r="F10" s="54">
        <f>'6.1'!F11*0.0036</f>
        <v>3820.2574977717559</v>
      </c>
      <c r="G10" s="53">
        <f t="shared" si="0"/>
        <v>29396.825630571529</v>
      </c>
      <c r="H10" s="56"/>
      <c r="I10" s="56"/>
      <c r="J10" s="57"/>
      <c r="K10" s="21"/>
      <c r="L10" s="21"/>
    </row>
    <row r="11" spans="1:12" x14ac:dyDescent="0.25">
      <c r="A11" s="51" t="s">
        <v>14</v>
      </c>
      <c r="B11" s="52">
        <f>'6.3'!K11*15.13</f>
        <v>13594.217957110002</v>
      </c>
      <c r="C11" s="53">
        <f>'6.4'!H11*11.37</f>
        <v>526.62428999999997</v>
      </c>
      <c r="D11" s="54">
        <f>'6.1'!D12*41.87</f>
        <v>10548.510934083779</v>
      </c>
      <c r="E11" s="53">
        <f>'6.1'!E12*38.52</f>
        <v>2279.2344234078964</v>
      </c>
      <c r="F11" s="54">
        <f>'6.1'!F12*0.0036</f>
        <v>4044.33668560464</v>
      </c>
      <c r="G11" s="53">
        <f t="shared" si="0"/>
        <v>30992.924290206316</v>
      </c>
      <c r="H11" s="56"/>
      <c r="I11" s="56"/>
      <c r="J11" s="57"/>
      <c r="K11" s="21"/>
      <c r="L11" s="21"/>
    </row>
    <row r="12" spans="1:12" x14ac:dyDescent="0.25">
      <c r="A12" s="51" t="s">
        <v>15</v>
      </c>
      <c r="B12" s="52">
        <f>'6.3'!K12*15.13</f>
        <v>14651.317211299998</v>
      </c>
      <c r="C12" s="53">
        <f>'6.4'!H12*11.37</f>
        <v>520.87106999999992</v>
      </c>
      <c r="D12" s="54">
        <f>'6.1'!D13*41.87</f>
        <v>10769.167488199999</v>
      </c>
      <c r="E12" s="53">
        <f>'6.1'!E13*38.52</f>
        <v>2341.9530604551592</v>
      </c>
      <c r="F12" s="54">
        <f>'6.1'!F13*0.0036</f>
        <v>4355.8978782974964</v>
      </c>
      <c r="G12" s="53">
        <f t="shared" si="0"/>
        <v>32639.206708252652</v>
      </c>
      <c r="H12" s="56"/>
      <c r="I12" s="56"/>
      <c r="J12" s="57"/>
      <c r="K12" s="21"/>
      <c r="L12" s="21"/>
    </row>
    <row r="13" spans="1:12" x14ac:dyDescent="0.25">
      <c r="A13" s="51" t="s">
        <v>16</v>
      </c>
      <c r="B13" s="52">
        <f>'6.3'!K13*15.13</f>
        <v>14463.13012</v>
      </c>
      <c r="C13" s="53">
        <f>'6.4'!H13*11.37</f>
        <v>480.57578999999993</v>
      </c>
      <c r="D13" s="54">
        <f>'6.1'!D14*41.87</f>
        <v>10651.13934967</v>
      </c>
      <c r="E13" s="53">
        <f>'6.1'!E14*38.52</f>
        <v>2470.8268800000005</v>
      </c>
      <c r="F13" s="54">
        <f>'6.1'!F14*0.0036</f>
        <v>4493.1089553219545</v>
      </c>
      <c r="G13" s="53">
        <f t="shared" si="0"/>
        <v>32558.781094991955</v>
      </c>
      <c r="H13" s="56"/>
      <c r="I13" s="56"/>
      <c r="J13" s="57"/>
      <c r="K13" s="21"/>
      <c r="L13" s="21"/>
    </row>
    <row r="14" spans="1:12" x14ac:dyDescent="0.25">
      <c r="A14" s="51" t="s">
        <v>17</v>
      </c>
      <c r="B14" s="52">
        <f>'6.3'!K14*15.13</f>
        <v>13708.990399999999</v>
      </c>
      <c r="C14" s="53">
        <f>'6.4'!H14*11.37</f>
        <v>423.21413999999993</v>
      </c>
      <c r="D14" s="54">
        <f>'6.1'!D15*41.87</f>
        <v>9285.6446287832878</v>
      </c>
      <c r="E14" s="59">
        <f>'6.1'!E15*38.52</f>
        <v>2336.0366779164001</v>
      </c>
      <c r="F14" s="54">
        <f>'6.1'!F15*0.0036</f>
        <v>4417.2</v>
      </c>
      <c r="G14" s="53">
        <f t="shared" si="0"/>
        <v>30171.085846699687</v>
      </c>
      <c r="H14" s="60"/>
      <c r="I14" s="56"/>
      <c r="J14" s="57"/>
      <c r="K14" s="21"/>
      <c r="L14" s="21"/>
    </row>
    <row r="15" spans="1:12" ht="38.25" x14ac:dyDescent="0.25">
      <c r="A15" s="29" t="s">
        <v>36</v>
      </c>
      <c r="B15" s="61">
        <f t="shared" ref="B15:G15" si="1">B14/$G$14*100</f>
        <v>45.43751083290752</v>
      </c>
      <c r="C15" s="61">
        <f t="shared" si="1"/>
        <v>1.4027143144610883</v>
      </c>
      <c r="D15" s="61">
        <f t="shared" si="1"/>
        <v>30.77663388041108</v>
      </c>
      <c r="E15" s="61">
        <f t="shared" si="1"/>
        <v>7.7426337579823343</v>
      </c>
      <c r="F15" s="61">
        <f t="shared" si="1"/>
        <v>14.640507214237974</v>
      </c>
      <c r="G15" s="61">
        <f t="shared" si="1"/>
        <v>100</v>
      </c>
      <c r="H15" s="62"/>
      <c r="I15" s="56"/>
      <c r="J15" s="57"/>
      <c r="K15" s="21"/>
      <c r="L15" s="21"/>
    </row>
    <row r="16" spans="1:12" ht="33.75" customHeight="1" x14ac:dyDescent="0.25">
      <c r="A16" s="29" t="s">
        <v>37</v>
      </c>
      <c r="B16" s="63">
        <f>((B14/B5)^(1/9)-1)*100</f>
        <v>3.9613385692961689</v>
      </c>
      <c r="C16" s="63">
        <f t="shared" ref="C16:G16" si="2">((C14/C5)^(1/9)-1)*100</f>
        <v>-1.3025282725776854</v>
      </c>
      <c r="D16" s="63">
        <f t="shared" si="2"/>
        <v>0.92581991577604938</v>
      </c>
      <c r="E16" s="63">
        <f t="shared" si="2"/>
        <v>-0.67395696303825803</v>
      </c>
      <c r="F16" s="63">
        <f t="shared" si="2"/>
        <v>5.0850277807588329</v>
      </c>
      <c r="G16" s="63">
        <f t="shared" si="2"/>
        <v>2.5769870771592984</v>
      </c>
      <c r="I16" s="56"/>
      <c r="J16" s="21"/>
      <c r="K16" s="21"/>
      <c r="L16" s="21"/>
    </row>
    <row r="17" spans="1:12" x14ac:dyDescent="0.25">
      <c r="A17" s="46" t="s">
        <v>38</v>
      </c>
      <c r="B17" s="46"/>
      <c r="C17" s="46"/>
      <c r="D17" s="46"/>
      <c r="E17" s="36"/>
      <c r="F17" s="36"/>
      <c r="G17" s="64" t="s">
        <v>39</v>
      </c>
      <c r="I17" s="56"/>
      <c r="J17" s="21"/>
      <c r="K17" s="21"/>
      <c r="L17" s="21"/>
    </row>
    <row r="18" spans="1:12" x14ac:dyDescent="0.25">
      <c r="A18" s="46" t="s">
        <v>40</v>
      </c>
      <c r="B18" s="46"/>
      <c r="C18" s="46"/>
      <c r="D18" s="65"/>
      <c r="E18" s="65"/>
      <c r="F18" s="36"/>
      <c r="G18" s="36"/>
      <c r="I18" s="56"/>
      <c r="J18" s="21"/>
      <c r="K18" s="21"/>
      <c r="L18" s="21"/>
    </row>
    <row r="19" spans="1:12" ht="30.75" customHeight="1" x14ac:dyDescent="0.25">
      <c r="A19" s="316" t="s">
        <v>41</v>
      </c>
      <c r="B19" s="316"/>
      <c r="C19" s="316"/>
      <c r="D19" s="316"/>
      <c r="E19" s="316"/>
      <c r="F19" s="316"/>
      <c r="G19" s="316"/>
      <c r="I19" s="56"/>
      <c r="J19" s="21"/>
      <c r="K19" s="21"/>
      <c r="L19" s="21"/>
    </row>
    <row r="20" spans="1:12" x14ac:dyDescent="0.25">
      <c r="A20" s="66" t="s">
        <v>24</v>
      </c>
      <c r="B20" s="317" t="s">
        <v>25</v>
      </c>
      <c r="C20" s="317"/>
      <c r="D20" s="317"/>
      <c r="E20" s="317"/>
      <c r="F20" s="36"/>
      <c r="G20" s="36"/>
      <c r="I20" s="56"/>
      <c r="J20" s="21"/>
      <c r="K20" s="21"/>
      <c r="L20" s="21"/>
    </row>
    <row r="21" spans="1:12" x14ac:dyDescent="0.25">
      <c r="A21" s="41"/>
      <c r="B21" s="67" t="s">
        <v>26</v>
      </c>
      <c r="C21" s="67"/>
      <c r="D21" s="67"/>
      <c r="E21" s="41"/>
      <c r="F21" s="36"/>
      <c r="G21" s="36"/>
      <c r="I21" s="56"/>
      <c r="J21" s="21"/>
      <c r="K21" s="21"/>
      <c r="L21" s="21"/>
    </row>
    <row r="22" spans="1:12" x14ac:dyDescent="0.25">
      <c r="A22" s="41"/>
      <c r="B22" s="317" t="s">
        <v>27</v>
      </c>
      <c r="C22" s="317"/>
      <c r="D22" s="317"/>
      <c r="E22" s="41"/>
      <c r="F22" s="36"/>
      <c r="G22" s="36"/>
      <c r="I22" s="56"/>
      <c r="J22" s="21"/>
      <c r="K22" s="21"/>
      <c r="L22" s="21"/>
    </row>
    <row r="23" spans="1:12" x14ac:dyDescent="0.25">
      <c r="J23" s="21"/>
      <c r="K23" s="21"/>
      <c r="L23" s="21"/>
    </row>
    <row r="24" spans="1:12" x14ac:dyDescent="0.25">
      <c r="A24" s="68"/>
      <c r="B24" s="68"/>
      <c r="C24" s="68"/>
      <c r="D24" s="69"/>
      <c r="E24" s="14"/>
      <c r="F24" s="14"/>
      <c r="J24" s="21"/>
      <c r="K24" s="21"/>
      <c r="L24" s="21"/>
    </row>
  </sheetData>
  <mergeCells count="4">
    <mergeCell ref="A1:G1"/>
    <mergeCell ref="A19:G19"/>
    <mergeCell ref="B20:E20"/>
    <mergeCell ref="B22:D2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27"/>
  <sheetViews>
    <sheetView showGridLines="0" tabSelected="1" workbookViewId="0">
      <selection activeCell="M10" sqref="M10"/>
    </sheetView>
  </sheetViews>
  <sheetFormatPr defaultRowHeight="15" x14ac:dyDescent="0.25"/>
  <cols>
    <col min="1" max="1" width="15.42578125" customWidth="1"/>
    <col min="2" max="2" width="9.7109375" customWidth="1"/>
    <col min="3" max="3" width="9.5703125" customWidth="1"/>
    <col min="4" max="4" width="8" customWidth="1"/>
    <col min="5" max="5" width="8.42578125" customWidth="1"/>
    <col min="6" max="6" width="7.7109375" customWidth="1"/>
    <col min="7" max="7" width="11.85546875" customWidth="1"/>
    <col min="8" max="8" width="10.42578125" bestFit="1" customWidth="1"/>
    <col min="9" max="9" width="9.28515625" customWidth="1"/>
    <col min="10" max="10" width="9.140625" customWidth="1"/>
    <col min="11" max="11" width="10.7109375" customWidth="1"/>
    <col min="12" max="12" width="11" bestFit="1" customWidth="1"/>
    <col min="13" max="13" width="9.5703125" bestFit="1" customWidth="1"/>
    <col min="14" max="14" width="10.5703125" bestFit="1" customWidth="1"/>
  </cols>
  <sheetData>
    <row r="1" spans="1:19" ht="20.25" customHeight="1" x14ac:dyDescent="0.25">
      <c r="A1" s="318" t="s">
        <v>42</v>
      </c>
      <c r="B1" s="319"/>
      <c r="C1" s="319"/>
      <c r="D1" s="319"/>
      <c r="E1" s="319"/>
      <c r="F1" s="319"/>
      <c r="G1" s="319"/>
      <c r="H1" s="319"/>
      <c r="I1" s="319"/>
      <c r="J1" s="319"/>
      <c r="K1" s="320"/>
      <c r="L1" s="21"/>
    </row>
    <row r="2" spans="1:19" x14ac:dyDescent="0.25">
      <c r="A2" s="70"/>
      <c r="B2" s="71"/>
      <c r="C2" s="71"/>
      <c r="D2" s="71"/>
      <c r="E2" s="71"/>
      <c r="F2" s="71"/>
      <c r="G2" s="71"/>
      <c r="H2" s="71"/>
      <c r="I2" s="71"/>
      <c r="J2" s="71"/>
      <c r="K2" s="72" t="s">
        <v>43</v>
      </c>
      <c r="L2" s="21"/>
    </row>
    <row r="3" spans="1:19" ht="63.75" x14ac:dyDescent="0.25">
      <c r="A3" s="73" t="s">
        <v>1</v>
      </c>
      <c r="B3" s="73" t="s">
        <v>44</v>
      </c>
      <c r="C3" s="73" t="s">
        <v>45</v>
      </c>
      <c r="D3" s="73" t="s">
        <v>46</v>
      </c>
      <c r="E3" s="73" t="s">
        <v>47</v>
      </c>
      <c r="F3" s="73" t="s">
        <v>48</v>
      </c>
      <c r="G3" s="73" t="s">
        <v>49</v>
      </c>
      <c r="H3" s="73" t="s">
        <v>50</v>
      </c>
      <c r="I3" s="73" t="s">
        <v>51</v>
      </c>
      <c r="J3" s="73" t="s">
        <v>52</v>
      </c>
      <c r="K3" s="73" t="s">
        <v>35</v>
      </c>
      <c r="L3" s="21"/>
      <c r="M3" t="s">
        <v>53</v>
      </c>
    </row>
    <row r="4" spans="1:19" x14ac:dyDescent="0.25">
      <c r="A4" s="5">
        <v>1</v>
      </c>
      <c r="B4" s="5">
        <v>2</v>
      </c>
      <c r="C4" s="5">
        <v>3</v>
      </c>
      <c r="D4" s="5">
        <v>4</v>
      </c>
      <c r="E4" s="5">
        <v>5</v>
      </c>
      <c r="F4" s="5">
        <v>6</v>
      </c>
      <c r="G4" s="5">
        <v>7</v>
      </c>
      <c r="H4" s="5">
        <v>8</v>
      </c>
      <c r="I4" s="5">
        <v>9</v>
      </c>
      <c r="J4" s="5">
        <v>10</v>
      </c>
      <c r="K4" s="5" t="s">
        <v>54</v>
      </c>
      <c r="L4" s="21"/>
      <c r="M4" s="21"/>
      <c r="N4" s="21"/>
      <c r="O4" s="21"/>
      <c r="P4" s="21"/>
      <c r="Q4" s="21"/>
      <c r="R4" s="21"/>
      <c r="S4" s="21"/>
    </row>
    <row r="5" spans="1:19" x14ac:dyDescent="0.25">
      <c r="A5" s="74" t="s">
        <v>8</v>
      </c>
      <c r="B5" s="75">
        <v>410.36799999999999</v>
      </c>
      <c r="C5" s="76">
        <v>47.855008000000005</v>
      </c>
      <c r="D5" s="76">
        <v>13.179</v>
      </c>
      <c r="E5" s="76">
        <v>2.0259999999999998</v>
      </c>
      <c r="F5" s="77">
        <v>0.25800000000000001</v>
      </c>
      <c r="G5" s="77">
        <v>21.686</v>
      </c>
      <c r="H5" s="77">
        <v>3.19</v>
      </c>
      <c r="I5" s="77">
        <v>0.129</v>
      </c>
      <c r="J5" s="76">
        <v>140.042618</v>
      </c>
      <c r="K5" s="76">
        <f>SUM(B5:J5)</f>
        <v>638.73362599999996</v>
      </c>
      <c r="L5" s="78"/>
      <c r="M5" s="78"/>
      <c r="N5" s="21"/>
      <c r="O5" s="21"/>
      <c r="P5" s="21"/>
      <c r="Q5" s="21"/>
      <c r="R5" s="21"/>
      <c r="S5" s="21"/>
    </row>
    <row r="6" spans="1:19" x14ac:dyDescent="0.25">
      <c r="A6" s="74" t="s">
        <v>9</v>
      </c>
      <c r="B6" s="75">
        <v>446.76400000000001</v>
      </c>
      <c r="C6" s="76">
        <v>51.701974000000007</v>
      </c>
      <c r="D6" s="76">
        <v>13.113</v>
      </c>
      <c r="E6" s="76">
        <v>2.1179999999999999</v>
      </c>
      <c r="F6" s="77">
        <v>0.30399999999999999</v>
      </c>
      <c r="G6" s="77">
        <v>20.902999999999999</v>
      </c>
      <c r="H6" s="77">
        <v>2.8610000000000002</v>
      </c>
      <c r="I6" s="77">
        <v>2.0059999999999998</v>
      </c>
      <c r="J6" s="76">
        <v>173.6184710000002</v>
      </c>
      <c r="K6" s="76">
        <f t="shared" ref="K6:K14" si="0">SUM(B6:J6)</f>
        <v>713.38944500000025</v>
      </c>
      <c r="L6" s="78"/>
      <c r="M6" s="78"/>
      <c r="N6" s="21"/>
      <c r="O6" s="21"/>
      <c r="P6" s="21"/>
      <c r="Q6" s="21"/>
      <c r="R6" s="21"/>
      <c r="S6" s="21"/>
    </row>
    <row r="7" spans="1:19" x14ac:dyDescent="0.25">
      <c r="A7" s="74" t="s">
        <v>10</v>
      </c>
      <c r="B7" s="76">
        <v>448.952</v>
      </c>
      <c r="C7" s="76">
        <v>53.047136000000009</v>
      </c>
      <c r="D7" s="76">
        <v>11.936</v>
      </c>
      <c r="E7" s="76">
        <v>1.9059999999999999</v>
      </c>
      <c r="F7" s="77">
        <v>0.36</v>
      </c>
      <c r="G7" s="77">
        <v>18.492999999999999</v>
      </c>
      <c r="H7" s="77">
        <v>2.6389999999999998</v>
      </c>
      <c r="I7" s="77">
        <v>4.0069999999999997</v>
      </c>
      <c r="J7" s="76">
        <v>198.00188700000012</v>
      </c>
      <c r="K7" s="76">
        <f t="shared" si="0"/>
        <v>739.34202300000015</v>
      </c>
      <c r="L7" s="78"/>
      <c r="M7" s="78"/>
      <c r="N7" s="21"/>
      <c r="O7" s="21"/>
      <c r="P7" s="21"/>
      <c r="Q7" s="21"/>
      <c r="R7" s="21"/>
      <c r="S7" s="21"/>
    </row>
    <row r="8" spans="1:19" x14ac:dyDescent="0.25">
      <c r="A8" s="51" t="s">
        <v>11</v>
      </c>
      <c r="B8" s="76">
        <v>497.70100000000002</v>
      </c>
      <c r="C8" s="76">
        <v>56.237285999999997</v>
      </c>
      <c r="D8" s="76">
        <v>11.356999999999999</v>
      </c>
      <c r="E8" s="76">
        <v>1.6479999999999999</v>
      </c>
      <c r="F8" s="77">
        <v>0.41499999999999998</v>
      </c>
      <c r="G8" s="77">
        <v>17.765999999999998</v>
      </c>
      <c r="H8" s="77">
        <v>2.7</v>
      </c>
      <c r="I8" s="77">
        <v>9.0999999999999998E-2</v>
      </c>
      <c r="J8" s="76">
        <v>234.21550899999988</v>
      </c>
      <c r="K8" s="76">
        <f t="shared" si="0"/>
        <v>822.13079499999992</v>
      </c>
      <c r="L8" s="78"/>
      <c r="M8" s="78"/>
      <c r="N8" s="21"/>
      <c r="O8" s="21"/>
      <c r="P8" s="21"/>
      <c r="Q8" s="21"/>
      <c r="R8" s="21"/>
      <c r="S8" s="21"/>
    </row>
    <row r="9" spans="1:19" x14ac:dyDescent="0.25">
      <c r="A9" s="51" t="s">
        <v>12</v>
      </c>
      <c r="B9" s="76">
        <v>517.76900000000001</v>
      </c>
      <c r="C9" s="76">
        <v>57.083168999999998</v>
      </c>
      <c r="D9" s="76">
        <v>8.9849999999999994</v>
      </c>
      <c r="E9" s="76">
        <v>1.2110000000000001</v>
      </c>
      <c r="F9" s="77">
        <v>0.26700000000000002</v>
      </c>
      <c r="G9" s="77">
        <v>7.7629999999999999</v>
      </c>
      <c r="H9" s="77">
        <v>2.621</v>
      </c>
      <c r="I9" s="77">
        <v>7.3999999999999996E-2</v>
      </c>
      <c r="J9" s="76">
        <v>240.95409199999989</v>
      </c>
      <c r="K9" s="76">
        <f t="shared" si="0"/>
        <v>836.727261</v>
      </c>
      <c r="L9" s="78"/>
      <c r="M9" s="78"/>
      <c r="N9" s="21"/>
      <c r="O9" s="21"/>
      <c r="P9" s="21"/>
      <c r="Q9" s="21"/>
      <c r="R9" s="21"/>
      <c r="S9" s="21"/>
    </row>
    <row r="10" spans="1:19" x14ac:dyDescent="0.25">
      <c r="A10" s="51" t="s">
        <v>13</v>
      </c>
      <c r="B10" s="76">
        <v>535.04399999999998</v>
      </c>
      <c r="C10" s="76">
        <v>51.97978599999999</v>
      </c>
      <c r="D10" s="76">
        <v>6.3559999999999999</v>
      </c>
      <c r="E10" s="76">
        <v>1.181</v>
      </c>
      <c r="F10" s="77">
        <v>0.24299999999999999</v>
      </c>
      <c r="G10" s="77">
        <v>5.5570000000000004</v>
      </c>
      <c r="H10" s="77">
        <v>2.4470000000000001</v>
      </c>
      <c r="I10" s="77">
        <v>9.9000000000000005E-2</v>
      </c>
      <c r="J10" s="76">
        <v>234.3132600000001</v>
      </c>
      <c r="K10" s="76">
        <f t="shared" si="0"/>
        <v>837.22004600000025</v>
      </c>
      <c r="L10" s="78"/>
      <c r="M10" s="78"/>
      <c r="N10" s="21"/>
      <c r="O10" s="21"/>
      <c r="P10" s="21"/>
      <c r="Q10" s="21"/>
      <c r="R10" s="21"/>
      <c r="S10" s="21"/>
    </row>
    <row r="11" spans="1:19" x14ac:dyDescent="0.25">
      <c r="A11" s="74" t="s">
        <v>14</v>
      </c>
      <c r="B11" s="76">
        <v>585.48800000000006</v>
      </c>
      <c r="C11" s="76">
        <v>58.45024699999999</v>
      </c>
      <c r="D11" s="76">
        <v>7.7080000000000002</v>
      </c>
      <c r="E11" s="76">
        <v>1.51</v>
      </c>
      <c r="F11" s="77">
        <v>0.23799999999999999</v>
      </c>
      <c r="G11" s="77">
        <v>8.5280000000000005</v>
      </c>
      <c r="H11" s="77">
        <v>2.16</v>
      </c>
      <c r="I11" s="77">
        <v>0.115</v>
      </c>
      <c r="J11" s="79">
        <v>234.297</v>
      </c>
      <c r="K11" s="76">
        <f t="shared" si="0"/>
        <v>898.49424700000009</v>
      </c>
      <c r="L11" s="78"/>
      <c r="M11" s="78"/>
      <c r="N11" s="21"/>
      <c r="O11" s="21"/>
      <c r="P11" s="21"/>
      <c r="Q11" s="21"/>
      <c r="R11" s="21"/>
      <c r="S11" s="21"/>
    </row>
    <row r="12" spans="1:19" x14ac:dyDescent="0.25">
      <c r="A12" s="74" t="s">
        <v>15</v>
      </c>
      <c r="B12" s="76">
        <v>621.64400000000001</v>
      </c>
      <c r="C12" s="76">
        <v>64.650679999999994</v>
      </c>
      <c r="D12" s="76">
        <v>8.8160000000000007</v>
      </c>
      <c r="E12" s="76">
        <v>1.637</v>
      </c>
      <c r="F12" s="80">
        <v>0.20399999999999999</v>
      </c>
      <c r="G12" s="80">
        <v>12.092000000000001</v>
      </c>
      <c r="H12" s="80">
        <v>1.7889999999999999</v>
      </c>
      <c r="I12" s="80">
        <v>9.2999999999999999E-2</v>
      </c>
      <c r="J12" s="79">
        <v>257.43633</v>
      </c>
      <c r="K12" s="76">
        <f t="shared" si="0"/>
        <v>968.36200999999983</v>
      </c>
      <c r="L12" s="78"/>
      <c r="M12" s="78"/>
      <c r="N12" s="21"/>
      <c r="O12" s="21"/>
      <c r="P12" s="21"/>
      <c r="Q12" s="21"/>
      <c r="R12" s="21"/>
      <c r="S12" s="21"/>
    </row>
    <row r="13" spans="1:19" x14ac:dyDescent="0.25">
      <c r="A13" s="74" t="s">
        <v>16</v>
      </c>
      <c r="B13" s="76">
        <v>626.149</v>
      </c>
      <c r="C13" s="76">
        <v>63.741</v>
      </c>
      <c r="D13" s="76">
        <v>8.5690000000000008</v>
      </c>
      <c r="E13" s="76">
        <v>1.3260000000000001</v>
      </c>
      <c r="F13" s="80">
        <v>0.10100000000000001</v>
      </c>
      <c r="G13" s="80">
        <v>10.529</v>
      </c>
      <c r="H13" s="80">
        <v>1.764</v>
      </c>
      <c r="I13" s="80">
        <v>2.5999999999999999E-2</v>
      </c>
      <c r="J13" s="79">
        <v>243.71899999999999</v>
      </c>
      <c r="K13" s="76">
        <f t="shared" si="0"/>
        <v>955.92399999999998</v>
      </c>
      <c r="L13" s="21"/>
      <c r="M13" s="78"/>
      <c r="N13" s="21"/>
      <c r="O13" s="21"/>
      <c r="P13" s="21"/>
      <c r="Q13" s="21"/>
      <c r="R13" s="21"/>
      <c r="S13" s="21"/>
    </row>
    <row r="14" spans="1:19" x14ac:dyDescent="0.25">
      <c r="A14" s="74" t="s">
        <v>17</v>
      </c>
      <c r="B14" s="76">
        <v>580.55799999999999</v>
      </c>
      <c r="C14" s="76">
        <v>60.232999999999997</v>
      </c>
      <c r="D14" s="76">
        <v>6.7510000000000003</v>
      </c>
      <c r="E14" s="76">
        <v>1.0449999999999999</v>
      </c>
      <c r="F14" s="80">
        <v>8.4000000000000005E-2</v>
      </c>
      <c r="G14" s="80">
        <v>9.5719999999999992</v>
      </c>
      <c r="H14" s="80">
        <v>1.724</v>
      </c>
      <c r="I14" s="80">
        <v>2.5000000000000001E-2</v>
      </c>
      <c r="J14" s="79">
        <v>246.08799999999999</v>
      </c>
      <c r="K14" s="76">
        <f t="shared" si="0"/>
        <v>906.07999999999981</v>
      </c>
      <c r="L14" s="81"/>
      <c r="M14" s="78"/>
      <c r="N14" s="78"/>
      <c r="O14" s="78"/>
      <c r="P14" s="21"/>
      <c r="Q14" s="21"/>
      <c r="R14" s="21"/>
      <c r="S14" s="21"/>
    </row>
    <row r="15" spans="1:19" ht="36" customHeight="1" x14ac:dyDescent="0.25">
      <c r="A15" s="82" t="s">
        <v>55</v>
      </c>
      <c r="B15" s="83">
        <f>B14/$K$14*100</f>
        <v>64.073591735829083</v>
      </c>
      <c r="C15" s="83">
        <f t="shared" ref="C15:J15" si="1">C14/$K$14*100</f>
        <v>6.6476470068868103</v>
      </c>
      <c r="D15" s="83">
        <f t="shared" si="1"/>
        <v>0.74507769733356899</v>
      </c>
      <c r="E15" s="83">
        <f t="shared" si="1"/>
        <v>0.11533197951615753</v>
      </c>
      <c r="F15" s="83">
        <f t="shared" si="1"/>
        <v>9.2707045735475925E-3</v>
      </c>
      <c r="G15" s="83">
        <f t="shared" si="1"/>
        <v>1.0564188592618755</v>
      </c>
      <c r="H15" s="83">
        <f t="shared" si="1"/>
        <v>0.19027017481900058</v>
      </c>
      <c r="I15" s="83">
        <f t="shared" si="1"/>
        <v>2.7591382659367834E-3</v>
      </c>
      <c r="J15" s="83">
        <f t="shared" si="1"/>
        <v>27.159632703514042</v>
      </c>
      <c r="K15" s="83">
        <f>SUM(B15:J15)</f>
        <v>100.00000000000006</v>
      </c>
      <c r="L15" s="84"/>
      <c r="M15" s="78"/>
      <c r="N15" s="21"/>
      <c r="O15" s="21"/>
      <c r="P15" s="21"/>
      <c r="Q15" s="21"/>
      <c r="R15" s="21"/>
      <c r="S15" s="21"/>
    </row>
    <row r="16" spans="1:19" ht="41.25" customHeight="1" x14ac:dyDescent="0.25">
      <c r="A16" s="29" t="s">
        <v>18</v>
      </c>
      <c r="B16" s="85">
        <f>B14/B13*100-100</f>
        <v>-7.2811742891867652</v>
      </c>
      <c r="C16" s="85">
        <f t="shared" ref="C16:K16" si="2">C14/C13*100-100</f>
        <v>-5.503522065860281</v>
      </c>
      <c r="D16" s="85">
        <f t="shared" si="2"/>
        <v>-21.216011203174233</v>
      </c>
      <c r="E16" s="85">
        <f t="shared" si="2"/>
        <v>-21.191553544494738</v>
      </c>
      <c r="F16" s="85">
        <f t="shared" si="2"/>
        <v>-16.831683168316829</v>
      </c>
      <c r="G16" s="85">
        <f t="shared" si="2"/>
        <v>-9.0891822585240902</v>
      </c>
      <c r="H16" s="85">
        <f t="shared" si="2"/>
        <v>-2.2675736961451349</v>
      </c>
      <c r="I16" s="85">
        <f t="shared" si="2"/>
        <v>-3.8461538461538396</v>
      </c>
      <c r="J16" s="85">
        <f t="shared" si="2"/>
        <v>0.97202105703699715</v>
      </c>
      <c r="K16" s="85">
        <f t="shared" si="2"/>
        <v>-5.214222051125418</v>
      </c>
      <c r="L16" s="21"/>
      <c r="M16" s="78"/>
      <c r="N16" s="21"/>
      <c r="O16" s="21"/>
      <c r="P16" s="21"/>
      <c r="Q16" s="21"/>
      <c r="R16" s="21"/>
      <c r="S16" s="21"/>
    </row>
    <row r="17" spans="1:19" ht="39" customHeight="1" x14ac:dyDescent="0.25">
      <c r="A17" s="25" t="s">
        <v>56</v>
      </c>
      <c r="B17" s="86">
        <f>((B14/B5)^(1/9)-1)*100</f>
        <v>3.9301005280399703</v>
      </c>
      <c r="C17" s="86">
        <f t="shared" ref="C17:K17" si="3">((C14/C5)^(1/9)-1)*100</f>
        <v>2.5889982369903253</v>
      </c>
      <c r="D17" s="86">
        <f t="shared" si="3"/>
        <v>-7.1631004985283298</v>
      </c>
      <c r="E17" s="86">
        <f t="shared" si="3"/>
        <v>-7.0920273814002011</v>
      </c>
      <c r="F17" s="86">
        <f t="shared" si="3"/>
        <v>-11.722288822390025</v>
      </c>
      <c r="G17" s="86">
        <f t="shared" si="3"/>
        <v>-8.6863053477983403</v>
      </c>
      <c r="H17" s="86">
        <f t="shared" si="3"/>
        <v>-6.6089678143651405</v>
      </c>
      <c r="I17" s="86">
        <f t="shared" si="3"/>
        <v>-16.667060817103796</v>
      </c>
      <c r="J17" s="86">
        <f t="shared" si="3"/>
        <v>6.4641417195250073</v>
      </c>
      <c r="K17" s="86">
        <f t="shared" si="3"/>
        <v>3.9613385692961689</v>
      </c>
      <c r="L17" s="87"/>
      <c r="M17" s="78"/>
      <c r="N17" s="21"/>
      <c r="O17" s="21"/>
      <c r="P17" s="21"/>
      <c r="Q17" s="21"/>
      <c r="R17" s="21"/>
      <c r="S17" s="21"/>
    </row>
    <row r="18" spans="1:19" x14ac:dyDescent="0.25">
      <c r="A18" s="31" t="s">
        <v>20</v>
      </c>
      <c r="B18" s="31"/>
      <c r="C18" s="31"/>
      <c r="D18" s="31"/>
      <c r="E18" s="31"/>
      <c r="F18" s="31"/>
      <c r="G18" s="31"/>
      <c r="H18" s="31"/>
      <c r="I18" s="31"/>
      <c r="J18" s="31"/>
      <c r="K18" s="31"/>
      <c r="L18" s="21"/>
      <c r="M18" s="78"/>
      <c r="N18" s="21"/>
      <c r="O18" s="21"/>
      <c r="P18" s="21"/>
      <c r="Q18" s="21"/>
      <c r="R18" s="21"/>
      <c r="S18" s="21"/>
    </row>
    <row r="19" spans="1:19" x14ac:dyDescent="0.25">
      <c r="A19" s="31" t="s">
        <v>57</v>
      </c>
      <c r="B19" s="31"/>
      <c r="C19" s="31"/>
      <c r="D19" s="31"/>
      <c r="E19" s="31"/>
      <c r="F19" s="31"/>
      <c r="G19" s="31"/>
      <c r="H19" s="31"/>
      <c r="I19" s="31"/>
      <c r="J19" s="31"/>
      <c r="K19" s="31"/>
      <c r="L19" s="21"/>
      <c r="M19" s="78"/>
      <c r="N19" s="21"/>
      <c r="O19" s="21"/>
      <c r="P19" s="21"/>
      <c r="Q19" s="21"/>
      <c r="R19" s="21"/>
      <c r="S19" s="21"/>
    </row>
    <row r="20" spans="1:19" x14ac:dyDescent="0.25">
      <c r="A20" s="31" t="s">
        <v>58</v>
      </c>
      <c r="B20" s="31"/>
      <c r="C20" s="31"/>
      <c r="D20" s="31"/>
      <c r="E20" s="31"/>
      <c r="F20" s="31"/>
      <c r="G20" s="31"/>
      <c r="H20" s="31"/>
      <c r="I20" s="31"/>
      <c r="J20" s="31"/>
      <c r="K20" s="31"/>
      <c r="L20" s="21"/>
      <c r="M20" s="78"/>
      <c r="N20" s="21"/>
      <c r="O20" s="21"/>
      <c r="P20" s="21"/>
      <c r="Q20" s="21"/>
      <c r="R20" s="21"/>
      <c r="S20" s="21"/>
    </row>
    <row r="21" spans="1:19" x14ac:dyDescent="0.25">
      <c r="A21" s="42"/>
      <c r="B21" s="31"/>
      <c r="C21" s="31"/>
      <c r="D21" s="31"/>
      <c r="E21" s="31"/>
      <c r="F21" s="88"/>
      <c r="G21" s="88"/>
      <c r="H21" s="88"/>
      <c r="I21" s="88"/>
      <c r="J21" s="88"/>
      <c r="K21" s="88"/>
      <c r="L21" s="21"/>
      <c r="M21" s="78"/>
      <c r="N21" s="21"/>
      <c r="O21" s="21"/>
      <c r="P21" s="21"/>
      <c r="Q21" s="21"/>
      <c r="R21" s="21"/>
      <c r="S21" s="21"/>
    </row>
    <row r="22" spans="1:19" s="91" customFormat="1" ht="27" customHeight="1" x14ac:dyDescent="0.25">
      <c r="A22" s="321"/>
      <c r="B22" s="321"/>
      <c r="C22" s="321"/>
      <c r="D22" s="321"/>
      <c r="E22" s="321"/>
      <c r="F22" s="321"/>
      <c r="G22" s="321"/>
      <c r="H22" s="321"/>
      <c r="I22" s="321"/>
      <c r="J22" s="321"/>
      <c r="K22" s="321"/>
      <c r="L22" s="89"/>
      <c r="M22" s="89"/>
      <c r="N22" s="89"/>
      <c r="O22" s="89"/>
      <c r="P22" s="90"/>
      <c r="Q22" s="90"/>
      <c r="R22" s="21"/>
      <c r="S22" s="90"/>
    </row>
    <row r="23" spans="1:19" x14ac:dyDescent="0.25">
      <c r="A23" s="92"/>
      <c r="B23" s="93"/>
      <c r="L23" s="21"/>
      <c r="M23" s="21"/>
      <c r="N23" s="21"/>
      <c r="O23" s="21"/>
      <c r="P23" s="21"/>
      <c r="Q23" s="21"/>
      <c r="R23" s="21"/>
      <c r="S23" s="21"/>
    </row>
    <row r="24" spans="1:19" x14ac:dyDescent="0.25">
      <c r="L24" s="21"/>
      <c r="M24" s="21"/>
      <c r="N24" s="94"/>
      <c r="O24" s="94"/>
      <c r="P24" s="94"/>
      <c r="Q24" s="21"/>
      <c r="R24" s="21"/>
      <c r="S24" s="21"/>
    </row>
    <row r="25" spans="1:19" x14ac:dyDescent="0.25">
      <c r="I25" s="21"/>
      <c r="J25" s="21"/>
      <c r="K25" s="21"/>
      <c r="L25" s="21"/>
      <c r="M25" s="21"/>
      <c r="N25" s="21"/>
      <c r="O25" s="21"/>
      <c r="P25" s="21"/>
      <c r="Q25" s="21"/>
      <c r="R25" s="21"/>
      <c r="S25" s="21"/>
    </row>
    <row r="26" spans="1:19" x14ac:dyDescent="0.25">
      <c r="I26" s="21"/>
      <c r="J26" s="95"/>
      <c r="K26" s="95"/>
      <c r="L26" s="95"/>
      <c r="M26" s="95"/>
      <c r="N26" s="96"/>
      <c r="O26" s="96"/>
      <c r="P26" s="96"/>
      <c r="Q26" s="96"/>
      <c r="R26" s="95"/>
      <c r="S26" s="21"/>
    </row>
    <row r="27" spans="1:19" x14ac:dyDescent="0.25">
      <c r="I27" s="21"/>
      <c r="J27" s="97"/>
      <c r="K27" s="97"/>
      <c r="L27" s="97"/>
      <c r="M27" s="97"/>
      <c r="N27" s="97"/>
      <c r="O27" s="97"/>
      <c r="P27" s="97"/>
      <c r="Q27" s="97"/>
      <c r="R27" s="97"/>
      <c r="S27" s="21"/>
    </row>
  </sheetData>
  <mergeCells count="2">
    <mergeCell ref="A1:K1"/>
    <mergeCell ref="A22:K2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J23"/>
  <sheetViews>
    <sheetView showGridLines="0" workbookViewId="0">
      <selection activeCell="M16" sqref="M16"/>
    </sheetView>
  </sheetViews>
  <sheetFormatPr defaultRowHeight="15" x14ac:dyDescent="0.25"/>
  <cols>
    <col min="1" max="1" width="16.5703125" customWidth="1"/>
    <col min="2" max="2" width="10.85546875" customWidth="1"/>
  </cols>
  <sheetData>
    <row r="1" spans="1:10" ht="26.25" customHeight="1" x14ac:dyDescent="0.25">
      <c r="A1" s="322" t="s">
        <v>59</v>
      </c>
      <c r="B1" s="322"/>
      <c r="C1" s="322"/>
      <c r="D1" s="322"/>
      <c r="E1" s="322"/>
      <c r="F1" s="322"/>
      <c r="G1" s="322"/>
      <c r="H1" s="322"/>
    </row>
    <row r="2" spans="1:10" x14ac:dyDescent="0.25">
      <c r="A2" s="98"/>
      <c r="B2" s="99"/>
      <c r="C2" s="99"/>
      <c r="D2" s="99"/>
      <c r="E2" s="99"/>
      <c r="F2" s="99"/>
      <c r="G2" s="99"/>
      <c r="H2" s="99" t="s">
        <v>60</v>
      </c>
    </row>
    <row r="3" spans="1:10" ht="25.5" x14ac:dyDescent="0.25">
      <c r="A3" s="2" t="s">
        <v>1</v>
      </c>
      <c r="B3" s="2" t="s">
        <v>44</v>
      </c>
      <c r="C3" s="2" t="s">
        <v>61</v>
      </c>
      <c r="D3" s="2" t="s">
        <v>46</v>
      </c>
      <c r="E3" s="2" t="s">
        <v>47</v>
      </c>
      <c r="F3" s="100" t="s">
        <v>48</v>
      </c>
      <c r="G3" s="2" t="s">
        <v>62</v>
      </c>
      <c r="H3" s="1" t="s">
        <v>35</v>
      </c>
    </row>
    <row r="4" spans="1:10" x14ac:dyDescent="0.25">
      <c r="A4" s="5">
        <v>1</v>
      </c>
      <c r="B4" s="5">
        <v>2</v>
      </c>
      <c r="C4" s="5">
        <v>3</v>
      </c>
      <c r="D4" s="5">
        <v>4</v>
      </c>
      <c r="E4" s="5">
        <v>5</v>
      </c>
      <c r="F4" s="5">
        <v>6</v>
      </c>
      <c r="G4" s="5">
        <v>7</v>
      </c>
      <c r="H4" s="101" t="s">
        <v>63</v>
      </c>
    </row>
    <row r="5" spans="1:10" x14ac:dyDescent="0.25">
      <c r="A5" s="51" t="s">
        <v>8</v>
      </c>
      <c r="B5" s="76">
        <v>32.063000000000002</v>
      </c>
      <c r="C5" s="77">
        <v>3.2000000000000001E-2</v>
      </c>
      <c r="D5" s="76">
        <v>1.0137</v>
      </c>
      <c r="E5" s="76">
        <v>0.63100000000000001</v>
      </c>
      <c r="F5" s="77">
        <v>3.6684999999999999</v>
      </c>
      <c r="G5" s="102">
        <v>4.4755399999999996</v>
      </c>
      <c r="H5" s="103">
        <f>SUM(B5:G5)</f>
        <v>41.883740000000003</v>
      </c>
      <c r="I5" s="14"/>
    </row>
    <row r="6" spans="1:10" x14ac:dyDescent="0.25">
      <c r="A6" s="51" t="s">
        <v>9</v>
      </c>
      <c r="B6" s="76">
        <v>37.198999999999998</v>
      </c>
      <c r="C6" s="76">
        <v>4.9000000000000002E-2</v>
      </c>
      <c r="D6" s="76">
        <v>1.097</v>
      </c>
      <c r="E6" s="76">
        <v>0.69399999999999995</v>
      </c>
      <c r="F6" s="77">
        <v>3.468</v>
      </c>
      <c r="G6" s="102">
        <v>3.806</v>
      </c>
      <c r="H6" s="77">
        <f t="shared" ref="H6:H14" si="0">SUM(B6:G6)</f>
        <v>46.313000000000002</v>
      </c>
      <c r="I6" s="14"/>
    </row>
    <row r="7" spans="1:10" x14ac:dyDescent="0.25">
      <c r="A7" s="51" t="s">
        <v>10</v>
      </c>
      <c r="B7" s="76">
        <v>36.335999999999999</v>
      </c>
      <c r="C7" s="76">
        <v>0.03</v>
      </c>
      <c r="D7" s="76">
        <v>1.4890000000000001</v>
      </c>
      <c r="E7" s="76">
        <v>1.29</v>
      </c>
      <c r="F7" s="76">
        <v>0.73299999999999998</v>
      </c>
      <c r="G7" s="102">
        <v>4.0190000000000001</v>
      </c>
      <c r="H7" s="77">
        <f t="shared" si="0"/>
        <v>43.896999999999991</v>
      </c>
      <c r="I7" s="14"/>
    </row>
    <row r="8" spans="1:10" x14ac:dyDescent="0.25">
      <c r="A8" s="104" t="s">
        <v>11</v>
      </c>
      <c r="B8" s="76">
        <v>39.472999999999999</v>
      </c>
      <c r="C8" s="76">
        <v>2.3E-2</v>
      </c>
      <c r="D8" s="76">
        <v>1.2689999999999999</v>
      </c>
      <c r="E8" s="76">
        <v>0.65</v>
      </c>
      <c r="F8" s="76">
        <v>2.887</v>
      </c>
      <c r="G8" s="105">
        <v>2.6469999999999998</v>
      </c>
      <c r="H8" s="77">
        <f t="shared" si="0"/>
        <v>46.948999999999998</v>
      </c>
      <c r="I8" s="14"/>
    </row>
    <row r="9" spans="1:10" x14ac:dyDescent="0.25">
      <c r="A9" s="104" t="s">
        <v>12</v>
      </c>
      <c r="B9" s="76">
        <v>37.555</v>
      </c>
      <c r="C9" s="76">
        <v>1.2E-2</v>
      </c>
      <c r="D9" s="76">
        <v>0.22500000000000001</v>
      </c>
      <c r="E9" s="76">
        <v>0.42699999999999999</v>
      </c>
      <c r="F9" s="76">
        <v>1.728</v>
      </c>
      <c r="G9" s="105">
        <v>2.2640000000000002</v>
      </c>
      <c r="H9" s="77">
        <f t="shared" si="0"/>
        <v>42.211000000000006</v>
      </c>
      <c r="I9" s="14"/>
    </row>
    <row r="10" spans="1:10" x14ac:dyDescent="0.25">
      <c r="A10" s="104" t="s">
        <v>13</v>
      </c>
      <c r="B10" s="76">
        <v>38.823999999999998</v>
      </c>
      <c r="C10" s="76">
        <v>3.5000000000000003E-2</v>
      </c>
      <c r="D10" s="76">
        <v>0.29099999999999998</v>
      </c>
      <c r="E10" s="76">
        <v>0.52600000000000002</v>
      </c>
      <c r="F10" s="76">
        <v>1.292</v>
      </c>
      <c r="G10" s="105">
        <v>2.1869999999999976</v>
      </c>
      <c r="H10" s="77">
        <f t="shared" si="0"/>
        <v>43.154999999999994</v>
      </c>
      <c r="I10" s="14"/>
    </row>
    <row r="11" spans="1:10" x14ac:dyDescent="0.25">
      <c r="A11" s="74" t="s">
        <v>14</v>
      </c>
      <c r="B11" s="76">
        <v>38.838999999999999</v>
      </c>
      <c r="C11" s="76">
        <v>0.12</v>
      </c>
      <c r="D11" s="76">
        <v>1.091</v>
      </c>
      <c r="E11" s="76">
        <v>0.75800000000000001</v>
      </c>
      <c r="F11" s="76">
        <v>2.4569999999999999</v>
      </c>
      <c r="G11" s="102">
        <v>3.052</v>
      </c>
      <c r="H11" s="77">
        <f t="shared" si="0"/>
        <v>46.317</v>
      </c>
      <c r="I11" s="14"/>
    </row>
    <row r="12" spans="1:10" x14ac:dyDescent="0.25">
      <c r="A12" s="74" t="s">
        <v>15</v>
      </c>
      <c r="B12" s="76">
        <v>37.728000000000002</v>
      </c>
      <c r="C12" s="76">
        <v>9.4E-2</v>
      </c>
      <c r="D12" s="76">
        <v>1.8029999999999999</v>
      </c>
      <c r="E12" s="76">
        <v>0.60199999999999998</v>
      </c>
      <c r="F12" s="76">
        <v>2.6139999999999999</v>
      </c>
      <c r="G12" s="102">
        <v>2.9699999999999998</v>
      </c>
      <c r="H12" s="77">
        <f t="shared" si="0"/>
        <v>45.810999999999993</v>
      </c>
      <c r="I12" s="14"/>
    </row>
    <row r="13" spans="1:10" x14ac:dyDescent="0.25">
      <c r="A13" s="74" t="s">
        <v>64</v>
      </c>
      <c r="B13" s="76">
        <v>36.332999999999998</v>
      </c>
      <c r="C13" s="76">
        <v>2.1000000000000001E-2</v>
      </c>
      <c r="D13" s="76">
        <v>0.77100000000000002</v>
      </c>
      <c r="E13" s="76">
        <v>0.54600000000000004</v>
      </c>
      <c r="F13" s="76">
        <v>0.122</v>
      </c>
      <c r="G13" s="102">
        <v>4.4740000000000002</v>
      </c>
      <c r="H13" s="77">
        <f t="shared" si="0"/>
        <v>42.266999999999996</v>
      </c>
      <c r="I13" s="14"/>
    </row>
    <row r="14" spans="1:10" x14ac:dyDescent="0.25">
      <c r="A14" s="74" t="s">
        <v>17</v>
      </c>
      <c r="B14" s="76">
        <v>31.439</v>
      </c>
      <c r="C14" s="76">
        <v>2.5000000000000001E-2</v>
      </c>
      <c r="D14" s="76">
        <v>0.81100000000000005</v>
      </c>
      <c r="E14" s="76">
        <v>2.0640000000000001</v>
      </c>
      <c r="F14" s="76">
        <v>0.748</v>
      </c>
      <c r="G14" s="102">
        <v>2.1349999999999998</v>
      </c>
      <c r="H14" s="106">
        <f t="shared" si="0"/>
        <v>37.221999999999994</v>
      </c>
      <c r="I14" s="14"/>
      <c r="J14" s="14"/>
    </row>
    <row r="15" spans="1:10" x14ac:dyDescent="0.25">
      <c r="A15" s="82" t="s">
        <v>65</v>
      </c>
      <c r="B15" s="83">
        <f t="shared" ref="B15:G15" si="1">B14/$H$14*100</f>
        <v>84.463489334264693</v>
      </c>
      <c r="C15" s="83">
        <f t="shared" si="1"/>
        <v>6.7164580087045303E-2</v>
      </c>
      <c r="D15" s="83">
        <f t="shared" si="1"/>
        <v>2.1788189780237497</v>
      </c>
      <c r="E15" s="83">
        <f t="shared" si="1"/>
        <v>5.5451077319864606</v>
      </c>
      <c r="F15" s="83">
        <f t="shared" si="1"/>
        <v>2.0095642362043953</v>
      </c>
      <c r="G15" s="83">
        <f t="shared" si="1"/>
        <v>5.735855139433669</v>
      </c>
      <c r="H15" s="83">
        <f>SUM(B15:G15)</f>
        <v>100.00000000000003</v>
      </c>
    </row>
    <row r="16" spans="1:10" ht="41.25" customHeight="1" x14ac:dyDescent="0.25">
      <c r="A16" s="29" t="s">
        <v>18</v>
      </c>
      <c r="B16" s="85">
        <f>B14/B13*100-100</f>
        <v>-13.469848347232542</v>
      </c>
      <c r="C16" s="85">
        <f t="shared" ref="C16:H16" si="2">C14/C13*100-100</f>
        <v>19.047619047619051</v>
      </c>
      <c r="D16" s="85">
        <f t="shared" si="2"/>
        <v>5.1880674448767934</v>
      </c>
      <c r="E16" s="85">
        <f t="shared" si="2"/>
        <v>278.02197802197799</v>
      </c>
      <c r="F16" s="85">
        <f t="shared" si="2"/>
        <v>513.11475409836066</v>
      </c>
      <c r="G16" s="85">
        <f t="shared" si="2"/>
        <v>-52.279839070183286</v>
      </c>
      <c r="H16" s="85">
        <f t="shared" si="2"/>
        <v>-11.936025741121924</v>
      </c>
    </row>
    <row r="17" spans="1:10" ht="25.5" x14ac:dyDescent="0.25">
      <c r="A17" s="25" t="s">
        <v>56</v>
      </c>
      <c r="B17" s="86">
        <f>((B14/B5)^(1/9)-1)*100</f>
        <v>-0.21813459452209027</v>
      </c>
      <c r="C17" s="86">
        <f t="shared" ref="C17:H17" si="3">((C14/C5)^(1/9)-1)*100</f>
        <v>-2.7056141211805662</v>
      </c>
      <c r="D17" s="86">
        <f t="shared" si="3"/>
        <v>-2.448354187573698</v>
      </c>
      <c r="E17" s="86">
        <f t="shared" si="3"/>
        <v>14.074008776615422</v>
      </c>
      <c r="F17" s="86">
        <f t="shared" si="3"/>
        <v>-16.195349470774801</v>
      </c>
      <c r="G17" s="86">
        <f t="shared" si="3"/>
        <v>-7.8949157720063168</v>
      </c>
      <c r="H17" s="86">
        <f t="shared" si="3"/>
        <v>-1.3025282725776854</v>
      </c>
      <c r="I17" s="87"/>
      <c r="J17" s="21"/>
    </row>
    <row r="18" spans="1:10" ht="20.25" customHeight="1" x14ac:dyDescent="0.25">
      <c r="A18" s="323" t="s">
        <v>20</v>
      </c>
      <c r="B18" s="323"/>
      <c r="C18" s="323"/>
      <c r="D18" s="323"/>
      <c r="E18" s="323"/>
      <c r="F18" s="323"/>
      <c r="G18" s="323"/>
      <c r="H18" s="323"/>
    </row>
    <row r="19" spans="1:10" ht="26.25" customHeight="1" x14ac:dyDescent="0.25">
      <c r="A19" s="324" t="s">
        <v>66</v>
      </c>
      <c r="B19" s="324"/>
      <c r="C19" s="324"/>
      <c r="D19" s="324"/>
      <c r="E19" s="324"/>
      <c r="F19" s="324"/>
      <c r="G19" s="324"/>
      <c r="H19" s="324"/>
    </row>
    <row r="20" spans="1:10" ht="15.75" customHeight="1" x14ac:dyDescent="0.25">
      <c r="A20" s="107" t="s">
        <v>67</v>
      </c>
      <c r="B20" s="108"/>
      <c r="C20" s="108"/>
      <c r="D20" s="108"/>
      <c r="E20" s="108"/>
      <c r="F20" s="108"/>
      <c r="G20" s="108"/>
      <c r="H20" s="108"/>
    </row>
    <row r="21" spans="1:10" x14ac:dyDescent="0.25">
      <c r="A21" s="42" t="s">
        <v>58</v>
      </c>
      <c r="B21" s="109"/>
      <c r="C21" s="109"/>
      <c r="D21" s="109"/>
      <c r="E21" s="109"/>
      <c r="F21" s="109"/>
      <c r="G21" s="109"/>
      <c r="H21" s="109"/>
    </row>
    <row r="22" spans="1:10" x14ac:dyDescent="0.25">
      <c r="B22" s="110"/>
      <c r="C22" s="110"/>
      <c r="D22" s="110"/>
      <c r="E22" s="110"/>
      <c r="F22" s="110"/>
      <c r="G22" s="110"/>
      <c r="H22" s="110"/>
    </row>
    <row r="23" spans="1:10" x14ac:dyDescent="0.25">
      <c r="B23" s="111"/>
      <c r="C23" s="111"/>
      <c r="D23" s="111"/>
      <c r="E23" s="111"/>
      <c r="F23" s="111"/>
      <c r="G23" s="111"/>
      <c r="H23" s="111"/>
    </row>
  </sheetData>
  <mergeCells count="3">
    <mergeCell ref="A1:H1"/>
    <mergeCell ref="A18:H18"/>
    <mergeCell ref="A19:H19"/>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Z22"/>
  <sheetViews>
    <sheetView showGridLines="0" zoomScale="115" zoomScaleNormal="115" workbookViewId="0">
      <selection activeCell="I13" sqref="I13"/>
    </sheetView>
  </sheetViews>
  <sheetFormatPr defaultColWidth="9.140625" defaultRowHeight="15" x14ac:dyDescent="0.25"/>
  <cols>
    <col min="1" max="1" width="13.140625" customWidth="1"/>
  </cols>
  <sheetData>
    <row r="1" spans="1:52" ht="24" customHeight="1" x14ac:dyDescent="0.25">
      <c r="A1" s="325" t="s">
        <v>68</v>
      </c>
      <c r="B1" s="325"/>
      <c r="C1" s="325"/>
      <c r="D1" s="325"/>
      <c r="E1" s="325"/>
      <c r="F1" s="325"/>
      <c r="G1" s="325"/>
      <c r="H1" s="325"/>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row>
    <row r="2" spans="1:52" ht="15.75" customHeight="1" x14ac:dyDescent="0.25">
      <c r="A2" s="113"/>
      <c r="B2" s="113"/>
      <c r="C2" s="113"/>
      <c r="D2" s="113"/>
      <c r="E2" s="113"/>
      <c r="F2" s="113"/>
      <c r="G2" s="114" t="s">
        <v>69</v>
      </c>
      <c r="H2" s="113"/>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row>
    <row r="3" spans="1:52" ht="18.75" customHeight="1" x14ac:dyDescent="0.25">
      <c r="A3" s="311" t="s">
        <v>70</v>
      </c>
      <c r="B3" s="313" t="s">
        <v>71</v>
      </c>
      <c r="C3" s="326"/>
      <c r="D3" s="314"/>
      <c r="E3" s="326" t="s">
        <v>72</v>
      </c>
      <c r="F3" s="326"/>
      <c r="G3" s="326"/>
      <c r="H3" s="327"/>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row>
    <row r="4" spans="1:52" ht="38.25" x14ac:dyDescent="0.25">
      <c r="A4" s="312"/>
      <c r="B4" s="2" t="s">
        <v>73</v>
      </c>
      <c r="C4" s="73" t="s">
        <v>74</v>
      </c>
      <c r="D4" s="2" t="s">
        <v>75</v>
      </c>
      <c r="E4" s="1" t="s">
        <v>76</v>
      </c>
      <c r="F4" s="117" t="s">
        <v>77</v>
      </c>
      <c r="G4" s="73" t="s">
        <v>78</v>
      </c>
      <c r="H4" s="2" t="s">
        <v>79</v>
      </c>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row>
    <row r="5" spans="1:52" x14ac:dyDescent="0.25">
      <c r="A5" s="118">
        <v>1</v>
      </c>
      <c r="B5" s="73">
        <v>2</v>
      </c>
      <c r="C5" s="73">
        <v>3</v>
      </c>
      <c r="D5" s="73">
        <v>4</v>
      </c>
      <c r="E5" s="117">
        <v>5</v>
      </c>
      <c r="F5" s="117">
        <v>6</v>
      </c>
      <c r="G5" s="73">
        <v>7</v>
      </c>
      <c r="H5" s="119">
        <v>8</v>
      </c>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row>
    <row r="6" spans="1:52" x14ac:dyDescent="0.25">
      <c r="A6" s="74" t="s">
        <v>8</v>
      </c>
      <c r="B6" s="120">
        <v>15.3497</v>
      </c>
      <c r="C6" s="120">
        <v>14.9924</v>
      </c>
      <c r="D6" s="120">
        <v>11.221500000000001</v>
      </c>
      <c r="E6" s="120">
        <v>8.2286999999999999</v>
      </c>
      <c r="F6" s="120">
        <v>5.5361000000000002</v>
      </c>
      <c r="G6" s="120">
        <v>64.75</v>
      </c>
      <c r="H6" s="120">
        <v>0.4148</v>
      </c>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row>
    <row r="7" spans="1:52" x14ac:dyDescent="0.25">
      <c r="A7" s="74" t="s">
        <v>9</v>
      </c>
      <c r="B7" s="122">
        <v>15.600700000000002</v>
      </c>
      <c r="C7" s="122">
        <v>15.7439</v>
      </c>
      <c r="D7" s="122">
        <v>12.289400000000002</v>
      </c>
      <c r="E7" s="122">
        <v>7.5015000000000001</v>
      </c>
      <c r="F7" s="122">
        <v>5.2705000000000002</v>
      </c>
      <c r="G7" s="122">
        <v>69.079900000000009</v>
      </c>
      <c r="H7" s="122">
        <v>0.39850000000000002</v>
      </c>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row>
    <row r="8" spans="1:52" x14ac:dyDescent="0.25">
      <c r="A8" s="123" t="s">
        <v>10</v>
      </c>
      <c r="B8" s="122">
        <v>16.293648826000002</v>
      </c>
      <c r="C8" s="122">
        <v>17.12825591</v>
      </c>
      <c r="D8" s="122">
        <v>11.30520265</v>
      </c>
      <c r="E8" s="122">
        <v>7.1647700400000014</v>
      </c>
      <c r="F8" s="122">
        <v>5.5045869000000005</v>
      </c>
      <c r="G8" s="122">
        <v>68.363923710000009</v>
      </c>
      <c r="H8" s="122">
        <v>0.38631653999999993</v>
      </c>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X8">
        <f t="shared" ref="AX8:AZ17" si="0">IF(AQ8=F6,1,0)</f>
        <v>0</v>
      </c>
      <c r="AY8">
        <f t="shared" si="0"/>
        <v>0</v>
      </c>
      <c r="AZ8">
        <f t="shared" si="0"/>
        <v>0</v>
      </c>
    </row>
    <row r="9" spans="1:52" x14ac:dyDescent="0.25">
      <c r="A9" s="74" t="s">
        <v>11</v>
      </c>
      <c r="B9" s="124">
        <v>18.000102374999997</v>
      </c>
      <c r="C9" s="124">
        <v>19.075402440000001</v>
      </c>
      <c r="D9" s="124">
        <v>11.082028709999999</v>
      </c>
      <c r="E9" s="122">
        <v>7.0867181900000018</v>
      </c>
      <c r="F9" s="122">
        <v>5.7228986299999995</v>
      </c>
      <c r="G9" s="122">
        <v>69.416220119999977</v>
      </c>
      <c r="H9" s="122">
        <v>0.36526344999999993</v>
      </c>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X9">
        <f t="shared" si="0"/>
        <v>0</v>
      </c>
      <c r="AY9">
        <f t="shared" si="0"/>
        <v>0</v>
      </c>
      <c r="AZ9">
        <f t="shared" si="0"/>
        <v>0</v>
      </c>
    </row>
    <row r="10" spans="1:52" x14ac:dyDescent="0.25">
      <c r="A10" s="74" t="s">
        <v>12</v>
      </c>
      <c r="B10" s="124">
        <v>19.623222261999999</v>
      </c>
      <c r="C10" s="124">
        <v>21.846630900000008</v>
      </c>
      <c r="D10" s="124">
        <v>13.270841390000001</v>
      </c>
      <c r="E10" s="125">
        <v>6.826306589999998</v>
      </c>
      <c r="F10" s="125">
        <v>6.2617449199999999</v>
      </c>
      <c r="G10" s="125">
        <v>74.647072010000002</v>
      </c>
      <c r="H10" s="125">
        <v>0.40710755999999992</v>
      </c>
      <c r="I10" s="126"/>
      <c r="J10" s="126"/>
      <c r="K10" s="126"/>
      <c r="L10" s="126"/>
      <c r="M10" s="126"/>
      <c r="N10" s="126"/>
      <c r="O10" s="126"/>
      <c r="P10" s="121"/>
      <c r="Q10" s="121"/>
      <c r="R10" s="121"/>
      <c r="S10" s="121"/>
      <c r="T10" s="121"/>
      <c r="U10" s="121"/>
      <c r="V10" s="121"/>
      <c r="W10" s="126"/>
      <c r="X10" s="126"/>
      <c r="Y10" s="126"/>
      <c r="Z10" s="126"/>
      <c r="AA10" s="126"/>
      <c r="AB10" s="126"/>
      <c r="AC10" s="126"/>
      <c r="AD10" s="126"/>
      <c r="AE10" s="126"/>
      <c r="AF10" s="126"/>
      <c r="AG10" s="126"/>
      <c r="AH10" s="126"/>
      <c r="AX10">
        <f t="shared" si="0"/>
        <v>0</v>
      </c>
      <c r="AY10">
        <f t="shared" si="0"/>
        <v>0</v>
      </c>
      <c r="AZ10">
        <f t="shared" si="0"/>
        <v>0</v>
      </c>
    </row>
    <row r="11" spans="1:52" x14ac:dyDescent="0.25">
      <c r="A11" s="74" t="s">
        <v>13</v>
      </c>
      <c r="B11" s="124">
        <v>21.608210237999991</v>
      </c>
      <c r="C11" s="124">
        <v>23.764934030000013</v>
      </c>
      <c r="D11" s="124">
        <v>13.24078059</v>
      </c>
      <c r="E11" s="125">
        <v>5.3968133900000144</v>
      </c>
      <c r="F11" s="125">
        <v>6.9975149700000019</v>
      </c>
      <c r="G11" s="125">
        <v>76.026571259999741</v>
      </c>
      <c r="H11" s="125">
        <v>0.44898441000000006</v>
      </c>
      <c r="I11" s="126"/>
      <c r="J11" s="126"/>
      <c r="K11" s="126"/>
      <c r="L11" s="126"/>
      <c r="M11" s="126"/>
      <c r="N11" s="126"/>
      <c r="O11" s="126"/>
      <c r="P11" s="121"/>
      <c r="Q11" s="121"/>
      <c r="R11" s="121"/>
      <c r="S11" s="121"/>
      <c r="T11" s="121"/>
      <c r="U11" s="121"/>
      <c r="V11" s="121"/>
      <c r="W11" s="126"/>
      <c r="X11" s="126"/>
      <c r="Y11" s="126"/>
      <c r="Z11" s="126"/>
      <c r="AA11" s="126"/>
      <c r="AB11" s="126"/>
      <c r="AC11" s="126"/>
      <c r="AD11" s="126"/>
      <c r="AE11" s="126"/>
      <c r="AF11" s="126"/>
      <c r="AG11" s="126"/>
      <c r="AH11" s="126"/>
      <c r="AX11">
        <f t="shared" si="0"/>
        <v>0</v>
      </c>
      <c r="AY11">
        <f t="shared" si="0"/>
        <v>0</v>
      </c>
      <c r="AZ11">
        <f t="shared" si="0"/>
        <v>0</v>
      </c>
    </row>
    <row r="12" spans="1:52" x14ac:dyDescent="0.25">
      <c r="A12" s="74" t="s">
        <v>14</v>
      </c>
      <c r="B12" s="124">
        <v>23.341821038999992</v>
      </c>
      <c r="C12" s="124">
        <v>26.174478359999984</v>
      </c>
      <c r="D12" s="124">
        <v>12.88860699</v>
      </c>
      <c r="E12" s="125">
        <v>3.8451181100000125</v>
      </c>
      <c r="F12" s="125">
        <v>7.6326844000000005</v>
      </c>
      <c r="G12" s="125">
        <v>81.07343645999967</v>
      </c>
      <c r="H12" s="125">
        <v>0.52378751999999995</v>
      </c>
      <c r="I12" s="126"/>
      <c r="J12" s="126"/>
      <c r="K12" s="126"/>
      <c r="L12" s="126"/>
      <c r="M12" s="126"/>
      <c r="N12" s="126"/>
      <c r="O12" s="126"/>
      <c r="P12" s="121"/>
      <c r="Q12" s="121"/>
      <c r="R12" s="121"/>
      <c r="S12" s="121"/>
      <c r="T12" s="121"/>
      <c r="U12" s="121"/>
      <c r="V12" s="121"/>
      <c r="W12" s="126"/>
      <c r="X12" s="126"/>
      <c r="Y12" s="126"/>
      <c r="Z12" s="126"/>
      <c r="AA12" s="126"/>
      <c r="AB12" s="126"/>
      <c r="AC12" s="126"/>
      <c r="AD12" s="126"/>
      <c r="AE12" s="126"/>
      <c r="AF12" s="126"/>
      <c r="AG12" s="126"/>
      <c r="AH12" s="126"/>
      <c r="AX12">
        <f t="shared" si="0"/>
        <v>0</v>
      </c>
      <c r="AY12">
        <f t="shared" si="0"/>
        <v>0</v>
      </c>
      <c r="AZ12">
        <f t="shared" si="0"/>
        <v>0</v>
      </c>
    </row>
    <row r="13" spans="1:52" x14ac:dyDescent="0.25">
      <c r="A13" s="74" t="s">
        <v>15</v>
      </c>
      <c r="B13" s="124">
        <v>24.906798505999998</v>
      </c>
      <c r="C13" s="124">
        <v>28.284404870000003</v>
      </c>
      <c r="D13" s="124">
        <v>14.131231639999999</v>
      </c>
      <c r="E13" s="125">
        <v>3.4594640899999916</v>
      </c>
      <c r="F13" s="125">
        <v>8.3000663400000008</v>
      </c>
      <c r="G13" s="125">
        <v>83.52816559999988</v>
      </c>
      <c r="H13" s="125">
        <v>0.59796794000000009</v>
      </c>
      <c r="I13" s="126"/>
      <c r="J13" s="127"/>
      <c r="K13" s="126"/>
      <c r="L13" s="126"/>
      <c r="M13" s="126"/>
      <c r="N13" s="126"/>
      <c r="O13" s="126"/>
      <c r="P13" s="121"/>
      <c r="Q13" s="121"/>
      <c r="R13" s="121"/>
      <c r="S13" s="121"/>
      <c r="T13" s="121"/>
      <c r="U13" s="121"/>
      <c r="V13" s="121"/>
      <c r="W13" s="126"/>
      <c r="X13" s="126"/>
      <c r="Y13" s="126"/>
      <c r="Z13" s="126"/>
      <c r="AA13" s="126"/>
      <c r="AB13" s="126"/>
      <c r="AC13" s="126"/>
      <c r="AD13" s="126"/>
      <c r="AE13" s="126"/>
      <c r="AF13" s="126"/>
      <c r="AG13" s="126"/>
      <c r="AH13" s="126"/>
      <c r="AX13">
        <f t="shared" si="0"/>
        <v>0</v>
      </c>
      <c r="AY13">
        <f t="shared" si="0"/>
        <v>0</v>
      </c>
      <c r="AZ13">
        <f t="shared" si="0"/>
        <v>0</v>
      </c>
    </row>
    <row r="14" spans="1:52" x14ac:dyDescent="0.25">
      <c r="A14" s="74" t="s">
        <v>16</v>
      </c>
      <c r="B14" s="124">
        <v>26.329779999007101</v>
      </c>
      <c r="C14" s="124">
        <v>29.975488406249024</v>
      </c>
      <c r="D14" s="124">
        <v>14.267778782545454</v>
      </c>
      <c r="E14" s="125">
        <v>2.3968245022973034</v>
      </c>
      <c r="F14" s="125">
        <v>7.9986090355175374</v>
      </c>
      <c r="G14" s="125">
        <v>82.602012505446794</v>
      </c>
      <c r="H14" s="125">
        <v>0.62779954463993237</v>
      </c>
      <c r="I14" s="126"/>
      <c r="J14" s="127"/>
      <c r="K14" s="126"/>
      <c r="L14" s="126"/>
      <c r="M14" s="126"/>
      <c r="N14" s="126"/>
      <c r="O14" s="126"/>
      <c r="P14" s="121"/>
      <c r="Q14" s="121"/>
      <c r="R14" s="121"/>
      <c r="S14" s="121"/>
      <c r="T14" s="121"/>
      <c r="U14" s="121"/>
      <c r="V14" s="121"/>
      <c r="W14" s="126"/>
      <c r="X14" s="126"/>
      <c r="Y14" s="126"/>
      <c r="Z14" s="126"/>
      <c r="AA14" s="126"/>
      <c r="AB14" s="126"/>
      <c r="AC14" s="126"/>
      <c r="AD14" s="126"/>
      <c r="AE14" s="126"/>
      <c r="AF14" s="126"/>
      <c r="AG14" s="126"/>
      <c r="AH14" s="126"/>
      <c r="AX14">
        <f t="shared" si="0"/>
        <v>0</v>
      </c>
      <c r="AY14">
        <f t="shared" si="0"/>
        <v>0</v>
      </c>
      <c r="AZ14">
        <f t="shared" si="0"/>
        <v>0</v>
      </c>
    </row>
    <row r="15" spans="1:52" x14ac:dyDescent="0.25">
      <c r="A15" s="128" t="s">
        <v>17</v>
      </c>
      <c r="B15" s="129">
        <v>27.558426471437215</v>
      </c>
      <c r="C15" s="129">
        <v>27.968993710450242</v>
      </c>
      <c r="D15" s="129">
        <v>14.100355452353547</v>
      </c>
      <c r="E15" s="130">
        <v>1.7978712490700386</v>
      </c>
      <c r="F15" s="130">
        <v>3.6977549794394875</v>
      </c>
      <c r="G15" s="130">
        <v>72.712726314283998</v>
      </c>
      <c r="H15" s="130">
        <v>0.85506422402389204</v>
      </c>
      <c r="I15" s="126"/>
      <c r="J15" s="127"/>
      <c r="K15" s="126"/>
      <c r="L15" s="126"/>
      <c r="M15" s="126"/>
      <c r="N15" s="126"/>
      <c r="O15" s="126"/>
      <c r="P15" s="121"/>
      <c r="Q15" s="121"/>
      <c r="R15" s="121"/>
      <c r="S15" s="121"/>
      <c r="T15" s="121"/>
      <c r="U15" s="121"/>
      <c r="V15" s="121"/>
      <c r="W15" s="126"/>
      <c r="X15" s="126"/>
      <c r="Y15" s="126"/>
      <c r="Z15" s="126"/>
      <c r="AA15" s="126"/>
      <c r="AB15" s="126"/>
      <c r="AC15" s="126"/>
      <c r="AD15" s="126"/>
      <c r="AE15" s="126"/>
      <c r="AF15" s="126"/>
      <c r="AG15" s="126"/>
      <c r="AH15" s="126"/>
      <c r="AI15" s="14"/>
      <c r="AJ15" s="14">
        <f>G15+H15</f>
        <v>73.567790538307889</v>
      </c>
      <c r="AX15">
        <f t="shared" si="0"/>
        <v>0</v>
      </c>
      <c r="AY15">
        <f t="shared" si="0"/>
        <v>0</v>
      </c>
      <c r="AZ15">
        <f t="shared" si="0"/>
        <v>0</v>
      </c>
    </row>
    <row r="16" spans="1:52" ht="36.75" customHeight="1" x14ac:dyDescent="0.25">
      <c r="A16" s="131" t="s">
        <v>80</v>
      </c>
      <c r="B16" s="132">
        <f>B15/'[2]6.5 (Contd.)'!$G$17*100</f>
        <v>14.183782871858838</v>
      </c>
      <c r="C16" s="132">
        <f>C15/'[2]6.5 (Contd.)'!$G$17*100</f>
        <v>14.395093796250514</v>
      </c>
      <c r="D16" s="132">
        <f>D15/'[2]6.5 (Contd.)'!$G$17*100</f>
        <v>7.2571770510736098</v>
      </c>
      <c r="E16" s="132">
        <f>E15/'[2]6.5 (Contd.)'!$G$17*100</f>
        <v>0.92532915312842878</v>
      </c>
      <c r="F16" s="132">
        <f>F15/'[2]6.5 (Contd.)'!$G$17*100</f>
        <v>1.9031621343135883</v>
      </c>
      <c r="G16" s="132">
        <f>G15/'[2]6.5 (Contd.)'!$G$17*100</f>
        <v>37.423817471277957</v>
      </c>
      <c r="H16" s="132">
        <f>H15/'[2]6.5 (Contd.)'!$G$17*100</f>
        <v>0.44008482514846764</v>
      </c>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4"/>
      <c r="AJ16" s="14"/>
      <c r="AX16">
        <f t="shared" si="0"/>
        <v>0</v>
      </c>
      <c r="AY16">
        <f t="shared" si="0"/>
        <v>0</v>
      </c>
      <c r="AZ16">
        <f t="shared" si="0"/>
        <v>0</v>
      </c>
    </row>
    <row r="17" spans="1:52" ht="42" customHeight="1" x14ac:dyDescent="0.25">
      <c r="A17" s="29" t="s">
        <v>81</v>
      </c>
      <c r="B17" s="134">
        <f t="shared" ref="B17:H17" si="1">((B15-B14)/B14)*100</f>
        <v>4.6663757633996426</v>
      </c>
      <c r="C17" s="134">
        <f t="shared" si="1"/>
        <v>-6.693784830476643</v>
      </c>
      <c r="D17" s="134">
        <f t="shared" si="1"/>
        <v>-1.1734365435825587</v>
      </c>
      <c r="E17" s="134">
        <f t="shared" si="1"/>
        <v>-24.989449692840729</v>
      </c>
      <c r="F17" s="134">
        <f t="shared" si="1"/>
        <v>-53.770024725302378</v>
      </c>
      <c r="G17" s="134">
        <f t="shared" si="1"/>
        <v>-11.972209745507948</v>
      </c>
      <c r="H17" s="134">
        <f t="shared" si="1"/>
        <v>36.200198188150146</v>
      </c>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X17">
        <f t="shared" si="0"/>
        <v>0</v>
      </c>
      <c r="AY17">
        <f t="shared" si="0"/>
        <v>0</v>
      </c>
      <c r="AZ17">
        <f t="shared" si="0"/>
        <v>0</v>
      </c>
    </row>
    <row r="18" spans="1:52" ht="38.25" x14ac:dyDescent="0.25">
      <c r="A18" s="29" t="s">
        <v>37</v>
      </c>
      <c r="B18" s="136">
        <f>((B15/B6)^(1/9)-1)*100</f>
        <v>6.7184212005505506</v>
      </c>
      <c r="C18" s="136">
        <f t="shared" ref="C18:H18" si="2">((C15/C6)^(1/9)-1)*100</f>
        <v>7.1740197653412219</v>
      </c>
      <c r="D18" s="136">
        <f t="shared" si="2"/>
        <v>2.5698936517599691</v>
      </c>
      <c r="E18" s="136">
        <f t="shared" si="2"/>
        <v>-15.54934159979684</v>
      </c>
      <c r="F18" s="136">
        <f t="shared" si="2"/>
        <v>-4.385001469240013</v>
      </c>
      <c r="G18" s="136">
        <f t="shared" si="2"/>
        <v>1.2970363847444322</v>
      </c>
      <c r="H18" s="136">
        <f t="shared" si="2"/>
        <v>8.3693991268187773</v>
      </c>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row>
    <row r="19" spans="1:52" x14ac:dyDescent="0.25">
      <c r="A19" s="137" t="s">
        <v>82</v>
      </c>
      <c r="B19" s="138"/>
      <c r="C19" s="138"/>
      <c r="D19" s="138"/>
      <c r="E19" s="138"/>
      <c r="F19" s="138"/>
      <c r="G19" s="138"/>
      <c r="H19" s="137"/>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row>
    <row r="20" spans="1:52" x14ac:dyDescent="0.25">
      <c r="A20" s="137" t="s">
        <v>83</v>
      </c>
      <c r="B20" s="138"/>
      <c r="C20" s="138"/>
      <c r="D20" s="138"/>
      <c r="E20" s="138"/>
      <c r="F20" s="138"/>
      <c r="G20" s="138"/>
      <c r="H20" s="138"/>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row>
    <row r="21" spans="1:52" x14ac:dyDescent="0.25">
      <c r="A21" s="137" t="s">
        <v>84</v>
      </c>
      <c r="B21" s="36"/>
      <c r="C21" s="36"/>
      <c r="D21" s="36"/>
      <c r="E21" s="36"/>
      <c r="F21" s="36"/>
      <c r="G21" s="36"/>
      <c r="H21" s="36"/>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row>
    <row r="22" spans="1:52" x14ac:dyDescent="0.25">
      <c r="A22" s="36"/>
      <c r="B22" s="36"/>
      <c r="C22" s="36"/>
      <c r="D22" s="36"/>
      <c r="E22" s="36"/>
      <c r="F22" s="36"/>
      <c r="G22" s="36"/>
      <c r="H22" s="36"/>
    </row>
  </sheetData>
  <mergeCells count="4">
    <mergeCell ref="A1:H1"/>
    <mergeCell ref="A3:A4"/>
    <mergeCell ref="B3:D3"/>
    <mergeCell ref="E3:H3"/>
  </mergeCells>
  <pageMargins left="0.7" right="0.7" top="0.75" bottom="0.75" header="0.3" footer="0.3"/>
  <pageSetup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B24"/>
  <sheetViews>
    <sheetView showGridLines="0" workbookViewId="0">
      <selection activeCell="J13" sqref="J13"/>
    </sheetView>
  </sheetViews>
  <sheetFormatPr defaultColWidth="9.140625" defaultRowHeight="15" x14ac:dyDescent="0.25"/>
  <cols>
    <col min="1" max="1" width="13.5703125" style="141" customWidth="1"/>
    <col min="2" max="2" width="9.5703125" style="141" customWidth="1"/>
    <col min="3" max="4" width="9.140625" style="141"/>
    <col min="5" max="5" width="10.7109375" style="141" customWidth="1"/>
    <col min="6" max="6" width="10.85546875" style="141" customWidth="1"/>
    <col min="7" max="7" width="11.7109375" style="141" customWidth="1"/>
    <col min="8" max="8" width="9.140625" style="141"/>
    <col min="9" max="9" width="13.140625" style="141" customWidth="1"/>
    <col min="10" max="10" width="9.5703125" style="141" customWidth="1"/>
    <col min="11" max="11" width="9.140625" style="141"/>
    <col min="12" max="12" width="14.42578125" style="141" bestFit="1" customWidth="1"/>
    <col min="13" max="16384" width="9.140625" style="141"/>
  </cols>
  <sheetData>
    <row r="1" spans="1:28" ht="15" customHeight="1" x14ac:dyDescent="0.25">
      <c r="A1" s="328" t="s">
        <v>85</v>
      </c>
      <c r="B1" s="328"/>
      <c r="C1" s="328"/>
      <c r="D1" s="328"/>
      <c r="E1" s="328"/>
      <c r="F1" s="328"/>
      <c r="G1" s="328"/>
      <c r="H1" s="328"/>
      <c r="I1" s="328"/>
    </row>
    <row r="2" spans="1:28" ht="24.75" customHeight="1" x14ac:dyDescent="0.25">
      <c r="A2" s="328"/>
      <c r="B2" s="328"/>
      <c r="C2" s="328"/>
      <c r="D2" s="328"/>
      <c r="E2" s="328"/>
      <c r="F2" s="328"/>
      <c r="G2" s="328"/>
      <c r="H2" s="328"/>
      <c r="I2" s="328"/>
    </row>
    <row r="3" spans="1:28" ht="12.75" customHeight="1" x14ac:dyDescent="0.25">
      <c r="A3" s="114"/>
      <c r="B3" s="114"/>
      <c r="C3" s="114"/>
      <c r="D3" s="114"/>
      <c r="E3" s="114"/>
      <c r="F3" s="36"/>
      <c r="G3" s="36"/>
      <c r="H3" s="36"/>
      <c r="I3" s="142" t="s">
        <v>86</v>
      </c>
    </row>
    <row r="4" spans="1:28" ht="18" customHeight="1" x14ac:dyDescent="0.25">
      <c r="A4" s="143" t="s">
        <v>70</v>
      </c>
      <c r="B4" s="329" t="s">
        <v>87</v>
      </c>
      <c r="C4" s="330"/>
      <c r="D4" s="330"/>
      <c r="E4" s="331"/>
      <c r="F4" s="332" t="s">
        <v>88</v>
      </c>
      <c r="G4" s="335" t="s">
        <v>89</v>
      </c>
      <c r="H4" s="335" t="s">
        <v>90</v>
      </c>
      <c r="I4" s="335" t="s">
        <v>91</v>
      </c>
      <c r="J4" s="144"/>
    </row>
    <row r="5" spans="1:28" ht="16.5" customHeight="1" x14ac:dyDescent="0.25">
      <c r="A5" s="145"/>
      <c r="B5" s="338" t="s">
        <v>92</v>
      </c>
      <c r="C5" s="146" t="s">
        <v>93</v>
      </c>
      <c r="D5" s="146" t="s">
        <v>94</v>
      </c>
      <c r="E5" s="335" t="s">
        <v>95</v>
      </c>
      <c r="F5" s="333"/>
      <c r="G5" s="336"/>
      <c r="H5" s="336"/>
      <c r="I5" s="336"/>
      <c r="J5" s="144"/>
    </row>
    <row r="6" spans="1:28" ht="21" customHeight="1" x14ac:dyDescent="0.25">
      <c r="A6" s="147"/>
      <c r="B6" s="339"/>
      <c r="C6" s="148"/>
      <c r="D6" s="148"/>
      <c r="E6" s="337"/>
      <c r="F6" s="334"/>
      <c r="G6" s="337"/>
      <c r="H6" s="337"/>
      <c r="I6" s="337"/>
      <c r="J6" s="144"/>
    </row>
    <row r="7" spans="1:28" x14ac:dyDescent="0.25">
      <c r="A7" s="149"/>
      <c r="B7" s="143">
        <v>9</v>
      </c>
      <c r="C7" s="143">
        <v>10</v>
      </c>
      <c r="D7" s="143">
        <v>11</v>
      </c>
      <c r="E7" s="143">
        <v>13</v>
      </c>
      <c r="F7" s="150">
        <v>14</v>
      </c>
      <c r="G7" s="143" t="s">
        <v>96</v>
      </c>
      <c r="H7" s="143">
        <v>16</v>
      </c>
      <c r="I7" s="143">
        <v>17</v>
      </c>
      <c r="J7" s="151"/>
    </row>
    <row r="8" spans="1:28" x14ac:dyDescent="0.25">
      <c r="A8" s="123" t="s">
        <v>8</v>
      </c>
      <c r="B8" s="120">
        <v>9.3065999999999995</v>
      </c>
      <c r="C8" s="120">
        <v>2.6326000000000001</v>
      </c>
      <c r="D8" s="120">
        <v>4.6381000000000006</v>
      </c>
      <c r="E8" s="120">
        <v>6.1376999999999997</v>
      </c>
      <c r="F8" s="120">
        <v>4.92</v>
      </c>
      <c r="G8" s="120">
        <v>148.13210000000001</v>
      </c>
      <c r="H8" s="120">
        <v>17.294719600000001</v>
      </c>
      <c r="I8" s="120">
        <v>165.42291960000003</v>
      </c>
      <c r="J8" s="7"/>
      <c r="K8" s="152"/>
      <c r="R8" s="152"/>
      <c r="S8" s="152"/>
      <c r="T8" s="152"/>
      <c r="U8" s="152"/>
      <c r="V8" s="152"/>
      <c r="W8" s="152"/>
      <c r="X8" s="152"/>
      <c r="Y8" s="152"/>
      <c r="Z8" s="152"/>
    </row>
    <row r="9" spans="1:28" x14ac:dyDescent="0.25">
      <c r="A9" s="123" t="s">
        <v>9</v>
      </c>
      <c r="B9" s="122">
        <v>7.6563999999999997</v>
      </c>
      <c r="C9" s="122">
        <v>3.1959999999999997</v>
      </c>
      <c r="D9" s="122">
        <v>4.676000000000001</v>
      </c>
      <c r="E9" s="122">
        <v>10.1348</v>
      </c>
      <c r="F9" s="122">
        <v>5.51</v>
      </c>
      <c r="G9" s="122">
        <v>157.05670000000001</v>
      </c>
      <c r="H9" s="122">
        <v>18.347203</v>
      </c>
      <c r="I9" s="122">
        <v>175.40480299999999</v>
      </c>
      <c r="J9" s="7"/>
      <c r="K9" s="152"/>
      <c r="R9" s="152"/>
      <c r="S9" s="152"/>
      <c r="T9" s="152"/>
      <c r="U9" s="152"/>
      <c r="V9" s="152"/>
      <c r="W9" s="152"/>
      <c r="X9" s="152"/>
      <c r="Y9" s="152"/>
      <c r="Z9" s="152"/>
    </row>
    <row r="10" spans="1:28" x14ac:dyDescent="0.25">
      <c r="A10" s="123" t="s">
        <v>10</v>
      </c>
      <c r="B10" s="122">
        <v>6.2356722999999992</v>
      </c>
      <c r="C10" s="122">
        <v>3.3053054350000002</v>
      </c>
      <c r="D10" s="122">
        <v>5.0069575500000001</v>
      </c>
      <c r="E10" s="122">
        <v>11.755777878</v>
      </c>
      <c r="F10" s="122">
        <v>5.9564357809999819</v>
      </c>
      <c r="G10" s="122">
        <v>158.40685352</v>
      </c>
      <c r="H10" s="122">
        <v>17.867549999999998</v>
      </c>
      <c r="I10" s="122">
        <v>176.27440351999999</v>
      </c>
      <c r="J10" s="7"/>
      <c r="K10" s="152"/>
      <c r="R10" s="152"/>
      <c r="S10" s="152"/>
      <c r="T10" s="152"/>
      <c r="U10" s="152"/>
      <c r="V10" s="152"/>
      <c r="W10" s="152"/>
      <c r="X10" s="152"/>
      <c r="Y10" s="152"/>
      <c r="Z10" s="152"/>
    </row>
    <row r="11" spans="1:28" x14ac:dyDescent="0.25">
      <c r="A11" s="123" t="s">
        <v>11</v>
      </c>
      <c r="B11" s="122">
        <v>5.9608562199999984</v>
      </c>
      <c r="C11" s="122">
        <v>3.3100125299999998</v>
      </c>
      <c r="D11" s="122">
        <v>5.0728328610000011</v>
      </c>
      <c r="E11" s="122">
        <v>14.557450646000001</v>
      </c>
      <c r="F11" s="122">
        <v>5.8703321659999972</v>
      </c>
      <c r="G11" s="122">
        <v>165.52011833799997</v>
      </c>
      <c r="H11" s="122">
        <v>17.669</v>
      </c>
      <c r="I11" s="122">
        <v>183.18911833799996</v>
      </c>
      <c r="J11" s="7"/>
      <c r="K11" s="152"/>
      <c r="R11" s="152"/>
      <c r="S11" s="152"/>
      <c r="T11" s="152"/>
      <c r="U11" s="152"/>
      <c r="V11" s="152"/>
      <c r="W11" s="152"/>
      <c r="X11" s="152"/>
      <c r="Y11" s="152"/>
      <c r="Z11" s="152"/>
    </row>
    <row r="12" spans="1:28" x14ac:dyDescent="0.25">
      <c r="A12" s="123" t="s">
        <v>12</v>
      </c>
      <c r="B12" s="122">
        <v>6.6323055200000001</v>
      </c>
      <c r="C12" s="122">
        <v>3.5711606000000002</v>
      </c>
      <c r="D12" s="122">
        <v>5.9379387530000001</v>
      </c>
      <c r="E12" s="122">
        <v>19.297422278999999</v>
      </c>
      <c r="F12" s="122">
        <v>6.3521499930000118</v>
      </c>
      <c r="G12" s="122">
        <v>184.673902777</v>
      </c>
      <c r="H12" s="122">
        <v>18.772737999999997</v>
      </c>
      <c r="I12" s="122">
        <v>203.446640777</v>
      </c>
      <c r="J12" s="7"/>
      <c r="K12" s="152"/>
      <c r="R12" s="152"/>
      <c r="S12" s="152"/>
      <c r="T12" s="152"/>
      <c r="U12" s="152"/>
      <c r="V12" s="152"/>
      <c r="W12" s="152"/>
      <c r="X12" s="152"/>
      <c r="Y12" s="152"/>
      <c r="Z12" s="152"/>
    </row>
    <row r="13" spans="1:28" x14ac:dyDescent="0.25">
      <c r="A13" s="123" t="s">
        <v>13</v>
      </c>
      <c r="B13" s="122">
        <v>7.1504293600000022</v>
      </c>
      <c r="C13" s="122">
        <v>3.4700676399999999</v>
      </c>
      <c r="D13" s="122">
        <v>5.9355010179999983</v>
      </c>
      <c r="E13" s="122">
        <v>23.963986064999997</v>
      </c>
      <c r="F13" s="122">
        <v>6.5934744609999996</v>
      </c>
      <c r="G13" s="122">
        <v>194.59726743199977</v>
      </c>
      <c r="H13" s="122">
        <v>20.069702999999997</v>
      </c>
      <c r="I13" s="122">
        <v>214.66697043199977</v>
      </c>
      <c r="J13" s="7"/>
      <c r="K13" s="152"/>
      <c r="R13" s="152"/>
      <c r="S13" s="152"/>
      <c r="T13" s="152"/>
      <c r="U13" s="152"/>
      <c r="V13" s="152"/>
      <c r="W13" s="152"/>
      <c r="X13" s="152"/>
      <c r="Y13" s="152"/>
      <c r="Z13" s="152"/>
    </row>
    <row r="14" spans="1:28" x14ac:dyDescent="0.25">
      <c r="A14" s="123" t="s">
        <v>14</v>
      </c>
      <c r="B14" s="122">
        <v>6.7209720400000021</v>
      </c>
      <c r="C14" s="122">
        <v>3.8838833120000005</v>
      </c>
      <c r="D14" s="122">
        <v>6.0858515270000009</v>
      </c>
      <c r="E14" s="122">
        <v>25.656728722</v>
      </c>
      <c r="F14" s="122">
        <v>8.33879835999997</v>
      </c>
      <c r="G14" s="122">
        <v>206.16616683999962</v>
      </c>
      <c r="H14" s="122">
        <v>21.163692999999999</v>
      </c>
      <c r="I14" s="122">
        <v>227.32985983999961</v>
      </c>
      <c r="J14" s="7"/>
      <c r="K14" s="152"/>
      <c r="R14" s="152"/>
      <c r="S14" s="152"/>
      <c r="T14" s="152"/>
      <c r="U14" s="152"/>
      <c r="V14" s="152"/>
      <c r="W14" s="152"/>
      <c r="X14" s="152"/>
      <c r="Y14" s="152"/>
      <c r="Z14" s="152"/>
    </row>
    <row r="15" spans="1:28" x14ac:dyDescent="0.25">
      <c r="A15" s="123" t="s">
        <v>15</v>
      </c>
      <c r="B15" s="122">
        <v>6.5635703500000009</v>
      </c>
      <c r="C15" s="122">
        <v>3.6679544489999989</v>
      </c>
      <c r="D15" s="122">
        <v>6.7076970449999997</v>
      </c>
      <c r="E15" s="122">
        <v>21.345929281000004</v>
      </c>
      <c r="F15" s="122">
        <v>11.723048266000006</v>
      </c>
      <c r="G15" s="122">
        <v>213.21629837699987</v>
      </c>
      <c r="H15" s="122">
        <v>21.453662000000001</v>
      </c>
      <c r="I15" s="122">
        <v>234.66996037699988</v>
      </c>
      <c r="J15" s="34"/>
      <c r="K15" s="152"/>
      <c r="R15" s="152"/>
      <c r="S15" s="152"/>
      <c r="T15" s="152"/>
      <c r="U15" s="152"/>
      <c r="V15" s="152"/>
      <c r="W15" s="152"/>
      <c r="X15" s="152"/>
      <c r="Y15" s="152"/>
      <c r="Z15" s="152"/>
    </row>
    <row r="16" spans="1:28" x14ac:dyDescent="0.25">
      <c r="A16" s="123" t="s">
        <v>16</v>
      </c>
      <c r="B16" s="122">
        <v>6.3015391187900951</v>
      </c>
      <c r="C16" s="122">
        <v>3.8333877818922595</v>
      </c>
      <c r="D16" s="122">
        <v>6.7203688499999981</v>
      </c>
      <c r="E16" s="122">
        <v>21.708158825000005</v>
      </c>
      <c r="F16" s="122">
        <v>11.364879098398575</v>
      </c>
      <c r="G16" s="122">
        <v>214.12662644978408</v>
      </c>
      <c r="H16" s="122">
        <v>23.61276378222329</v>
      </c>
      <c r="I16" s="122">
        <v>237.73939023200737</v>
      </c>
      <c r="J16" s="34"/>
      <c r="K16" s="152"/>
      <c r="R16" s="152"/>
      <c r="S16" s="152"/>
      <c r="T16" s="152"/>
      <c r="U16" s="152"/>
      <c r="V16" s="152"/>
      <c r="W16" s="152"/>
      <c r="X16" s="152"/>
      <c r="Y16" s="152"/>
      <c r="Z16" s="152"/>
      <c r="AA16" s="152"/>
      <c r="AB16" s="152"/>
    </row>
    <row r="17" spans="1:26" x14ac:dyDescent="0.25">
      <c r="A17" s="153" t="s">
        <v>17</v>
      </c>
      <c r="B17" s="154">
        <v>5.5864816403750899</v>
      </c>
      <c r="C17" s="154">
        <v>4.0972981527445755</v>
      </c>
      <c r="D17" s="154">
        <v>7.5239153899999982</v>
      </c>
      <c r="E17" s="154">
        <v>15.605152572</v>
      </c>
      <c r="F17" s="154">
        <v>12.791280918668406</v>
      </c>
      <c r="G17" s="154">
        <v>194.2953210748465</v>
      </c>
      <c r="H17" s="154">
        <v>22.806129597067855</v>
      </c>
      <c r="I17" s="154">
        <v>217.10145067191436</v>
      </c>
      <c r="J17" s="34"/>
      <c r="K17" s="152"/>
      <c r="R17" s="152"/>
      <c r="S17" s="152"/>
      <c r="T17" s="152"/>
      <c r="U17" s="152"/>
      <c r="V17" s="152"/>
      <c r="W17" s="152"/>
      <c r="X17" s="152"/>
      <c r="Y17" s="152"/>
      <c r="Z17" s="152"/>
    </row>
    <row r="18" spans="1:26" ht="33" customHeight="1" x14ac:dyDescent="0.25">
      <c r="A18" s="131" t="s">
        <v>97</v>
      </c>
      <c r="B18" s="155">
        <f>B17/'6.5 (Contd.)'!$G$17*100</f>
        <v>2.875252790170415</v>
      </c>
      <c r="C18" s="155">
        <f>C17/'6.5 (Contd.)'!$G$17*100</f>
        <v>2.1087991877921821</v>
      </c>
      <c r="D18" s="155">
        <f>D17/'6.5 (Contd.)'!$G$17*100</f>
        <v>3.8724120315288673</v>
      </c>
      <c r="E18" s="155">
        <f>E17/'6.5 (Contd.)'!$G$17*100</f>
        <v>8.0316666843400615</v>
      </c>
      <c r="F18" s="155">
        <f>F17/'6.5 (Contd.)'!$G$17*100</f>
        <v>6.5834220031170716</v>
      </c>
      <c r="G18" s="155">
        <f>G17/'6.5 (Contd.)'!$G$17*100</f>
        <v>100</v>
      </c>
      <c r="H18" s="156" t="s">
        <v>98</v>
      </c>
      <c r="I18" s="157" t="s">
        <v>98</v>
      </c>
      <c r="J18" s="7"/>
    </row>
    <row r="19" spans="1:26" ht="47.25" customHeight="1" x14ac:dyDescent="0.25">
      <c r="A19" s="29" t="s">
        <v>81</v>
      </c>
      <c r="B19" s="26">
        <f t="shared" ref="B19:I19" si="0">((B17-B16)/B16)*100</f>
        <v>-11.34734649639527</v>
      </c>
      <c r="C19" s="26">
        <f t="shared" si="0"/>
        <v>6.884520582523562</v>
      </c>
      <c r="D19" s="26">
        <f t="shared" si="0"/>
        <v>11.956881503609736</v>
      </c>
      <c r="E19" s="26">
        <f t="shared" si="0"/>
        <v>-28.113882444841582</v>
      </c>
      <c r="F19" s="26">
        <f t="shared" si="0"/>
        <v>12.55096343674105</v>
      </c>
      <c r="G19" s="26">
        <f t="shared" si="0"/>
        <v>-9.2614849931278034</v>
      </c>
      <c r="H19" s="26">
        <f t="shared" si="0"/>
        <v>-3.4160939083408102</v>
      </c>
      <c r="I19" s="26">
        <f t="shared" si="0"/>
        <v>-8.6809087631429751</v>
      </c>
      <c r="J19" s="158"/>
    </row>
    <row r="20" spans="1:26" ht="44.25" customHeight="1" x14ac:dyDescent="0.25">
      <c r="A20" s="29" t="s">
        <v>99</v>
      </c>
      <c r="B20" s="30">
        <f>((B17/B8)^(1/9)-1)*100</f>
        <v>-5.5130293487327791</v>
      </c>
      <c r="C20" s="30">
        <f t="shared" ref="C20:I20" si="1">((C17/C8)^(1/9)-1)*100</f>
        <v>5.0378574658849873</v>
      </c>
      <c r="D20" s="30">
        <f t="shared" si="1"/>
        <v>5.5224500225210749</v>
      </c>
      <c r="E20" s="30">
        <f t="shared" si="1"/>
        <v>10.924926939371083</v>
      </c>
      <c r="F20" s="30">
        <f t="shared" si="1"/>
        <v>11.200166400169099</v>
      </c>
      <c r="G20" s="30">
        <f t="shared" si="1"/>
        <v>3.0600506107527403</v>
      </c>
      <c r="H20" s="30">
        <f t="shared" si="1"/>
        <v>3.1213698842876392</v>
      </c>
      <c r="I20" s="30">
        <f t="shared" si="1"/>
        <v>3.066744959181622</v>
      </c>
      <c r="J20" s="158"/>
    </row>
    <row r="21" spans="1:26" x14ac:dyDescent="0.25">
      <c r="A21" s="137" t="s">
        <v>100</v>
      </c>
      <c r="B21" s="137" t="s">
        <v>101</v>
      </c>
      <c r="C21" s="137"/>
      <c r="D21" s="137"/>
      <c r="E21" s="137"/>
      <c r="F21" s="137"/>
      <c r="G21" s="137"/>
      <c r="H21" s="36"/>
      <c r="I21" s="36"/>
    </row>
    <row r="22" spans="1:26" x14ac:dyDescent="0.25">
      <c r="A22" s="137" t="s">
        <v>102</v>
      </c>
      <c r="B22" s="137"/>
      <c r="C22" s="137"/>
      <c r="D22" s="137"/>
      <c r="E22" s="137"/>
      <c r="F22" s="137"/>
      <c r="G22" s="137"/>
      <c r="H22" s="36"/>
      <c r="I22" s="36"/>
    </row>
    <row r="23" spans="1:26" x14ac:dyDescent="0.25">
      <c r="A23" s="137" t="s">
        <v>84</v>
      </c>
      <c r="B23" s="137"/>
      <c r="C23" s="137"/>
      <c r="D23" s="137"/>
      <c r="E23" s="137"/>
      <c r="F23" s="137"/>
      <c r="G23" s="137"/>
      <c r="H23" s="36"/>
      <c r="I23" s="36"/>
    </row>
    <row r="24" spans="1:26" x14ac:dyDescent="0.25">
      <c r="A24" s="159" t="s">
        <v>103</v>
      </c>
      <c r="B24" s="137"/>
      <c r="C24" s="137"/>
      <c r="D24" s="137"/>
      <c r="E24" s="137"/>
      <c r="F24" s="137"/>
      <c r="G24" s="137"/>
      <c r="H24" s="36"/>
      <c r="I24" s="36"/>
    </row>
  </sheetData>
  <mergeCells count="8">
    <mergeCell ref="A1:I2"/>
    <mergeCell ref="B4:E4"/>
    <mergeCell ref="F4:F6"/>
    <mergeCell ref="G4:G6"/>
    <mergeCell ref="H4:H6"/>
    <mergeCell ref="I4:I6"/>
    <mergeCell ref="B5:B6"/>
    <mergeCell ref="E5:E6"/>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L37"/>
  <sheetViews>
    <sheetView showGridLines="0" zoomScaleNormal="100" workbookViewId="0">
      <selection activeCell="K9" sqref="K9"/>
    </sheetView>
  </sheetViews>
  <sheetFormatPr defaultRowHeight="15" x14ac:dyDescent="0.25"/>
  <cols>
    <col min="1" max="1" width="11.140625" customWidth="1"/>
    <col min="2" max="2" width="15" customWidth="1"/>
    <col min="3" max="3" width="10.28515625" customWidth="1"/>
    <col min="4" max="4" width="10.85546875" customWidth="1"/>
    <col min="5" max="5" width="11.85546875" customWidth="1"/>
    <col min="7" max="7" width="11" customWidth="1"/>
  </cols>
  <sheetData>
    <row r="1" spans="1:12" ht="15" customHeight="1" x14ac:dyDescent="0.25">
      <c r="A1" s="343" t="s">
        <v>104</v>
      </c>
      <c r="B1" s="343"/>
      <c r="C1" s="343"/>
      <c r="D1" s="343"/>
      <c r="E1" s="343"/>
      <c r="F1" s="343"/>
      <c r="G1" s="343"/>
      <c r="H1" s="343"/>
      <c r="I1" s="343"/>
      <c r="J1" s="343"/>
      <c r="K1" s="343"/>
    </row>
    <row r="2" spans="1:12" ht="15.75" x14ac:dyDescent="0.25">
      <c r="A2" s="160"/>
      <c r="B2" s="161"/>
      <c r="C2" s="161"/>
      <c r="D2" s="161"/>
      <c r="E2" s="161"/>
      <c r="F2" s="161"/>
      <c r="G2" s="161"/>
      <c r="H2" s="162"/>
      <c r="I2" s="163"/>
      <c r="J2" s="163"/>
      <c r="K2" s="164" t="s">
        <v>105</v>
      </c>
    </row>
    <row r="3" spans="1:12" s="45" customFormat="1" ht="25.5" x14ac:dyDescent="0.25">
      <c r="A3" s="2" t="s">
        <v>106</v>
      </c>
      <c r="B3" s="1" t="s">
        <v>1</v>
      </c>
      <c r="C3" s="2" t="s">
        <v>107</v>
      </c>
      <c r="D3" s="2" t="s">
        <v>108</v>
      </c>
      <c r="E3" s="2" t="s">
        <v>109</v>
      </c>
      <c r="F3" s="2" t="s">
        <v>110</v>
      </c>
      <c r="G3" s="2" t="s">
        <v>111</v>
      </c>
      <c r="H3" s="2" t="s">
        <v>112</v>
      </c>
      <c r="I3" s="2" t="s">
        <v>113</v>
      </c>
      <c r="J3" s="1" t="s">
        <v>114</v>
      </c>
      <c r="K3" s="165" t="s">
        <v>35</v>
      </c>
    </row>
    <row r="4" spans="1:12" x14ac:dyDescent="0.25">
      <c r="A4" s="5">
        <v>1</v>
      </c>
      <c r="B4" s="101">
        <v>2</v>
      </c>
      <c r="C4" s="4">
        <v>3</v>
      </c>
      <c r="D4" s="4">
        <v>4</v>
      </c>
      <c r="E4" s="4">
        <v>5</v>
      </c>
      <c r="F4" s="4">
        <v>6</v>
      </c>
      <c r="G4" s="4">
        <v>7</v>
      </c>
      <c r="H4" s="4">
        <v>8</v>
      </c>
      <c r="I4" s="5">
        <v>9</v>
      </c>
      <c r="J4" s="166">
        <v>10</v>
      </c>
      <c r="K4" s="166" t="s">
        <v>115</v>
      </c>
    </row>
    <row r="5" spans="1:12" ht="16.5" customHeight="1" x14ac:dyDescent="0.25">
      <c r="A5" s="344" t="s">
        <v>78</v>
      </c>
      <c r="B5" s="167" t="s">
        <v>8</v>
      </c>
      <c r="C5" s="168">
        <v>5528.77322</v>
      </c>
      <c r="D5" s="168">
        <v>683.59327000000008</v>
      </c>
      <c r="E5" s="168">
        <v>168.19925000000001</v>
      </c>
      <c r="F5" s="168">
        <v>1649.15014</v>
      </c>
      <c r="G5" s="168">
        <v>1180.7243100000001</v>
      </c>
      <c r="H5" s="168">
        <v>53207.798000000003</v>
      </c>
      <c r="I5" s="169">
        <v>2262.0218099999965</v>
      </c>
      <c r="J5" s="168">
        <v>69.739999999999995</v>
      </c>
      <c r="K5" s="168">
        <v>64750</v>
      </c>
      <c r="L5" s="56"/>
    </row>
    <row r="6" spans="1:12" ht="15" customHeight="1" x14ac:dyDescent="0.25">
      <c r="A6" s="345"/>
      <c r="B6" s="167" t="s">
        <v>9</v>
      </c>
      <c r="C6" s="170">
        <v>5159.9307100000005</v>
      </c>
      <c r="D6" s="170">
        <v>617.30671999999993</v>
      </c>
      <c r="E6" s="170">
        <v>214.34342999999998</v>
      </c>
      <c r="F6" s="170">
        <v>1627.5856999999999</v>
      </c>
      <c r="G6" s="170">
        <v>1073.27997</v>
      </c>
      <c r="H6" s="170">
        <v>58021.307000000001</v>
      </c>
      <c r="I6" s="169">
        <v>2319.6339999999982</v>
      </c>
      <c r="J6" s="170">
        <v>46.661000000000001</v>
      </c>
      <c r="K6" s="170">
        <v>69080.04853</v>
      </c>
      <c r="L6" s="56"/>
    </row>
    <row r="7" spans="1:12" ht="15" customHeight="1" x14ac:dyDescent="0.25">
      <c r="A7" s="345"/>
      <c r="B7" s="167" t="s">
        <v>10</v>
      </c>
      <c r="C7" s="170">
        <v>3203.0951</v>
      </c>
      <c r="D7" s="170">
        <v>429.24490999999995</v>
      </c>
      <c r="E7" s="170">
        <v>204.41824</v>
      </c>
      <c r="F7" s="170">
        <v>686.92924000000016</v>
      </c>
      <c r="G7" s="170">
        <v>873.11880000000008</v>
      </c>
      <c r="H7" s="170">
        <v>61464.805</v>
      </c>
      <c r="I7" s="169">
        <v>1425.665</v>
      </c>
      <c r="J7" s="170">
        <v>76.647999999999996</v>
      </c>
      <c r="K7" s="170">
        <v>68363.924289999995</v>
      </c>
      <c r="L7" s="56"/>
    </row>
    <row r="8" spans="1:12" ht="15" customHeight="1" x14ac:dyDescent="0.25">
      <c r="A8" s="345"/>
      <c r="B8" s="167" t="s">
        <v>11</v>
      </c>
      <c r="C8" s="170">
        <v>4617.3856500000002</v>
      </c>
      <c r="D8" s="170">
        <v>574.92831999999999</v>
      </c>
      <c r="E8" s="170">
        <v>197.22754999999998</v>
      </c>
      <c r="F8" s="170">
        <v>793.77347000000009</v>
      </c>
      <c r="G8" s="170">
        <v>998.18002999999999</v>
      </c>
      <c r="H8" s="170">
        <v>60402.935290000001</v>
      </c>
      <c r="I8" s="169">
        <v>1748.3918100000001</v>
      </c>
      <c r="J8" s="170">
        <v>83.397999999999996</v>
      </c>
      <c r="K8" s="170">
        <v>69416.220119999998</v>
      </c>
      <c r="L8" s="56"/>
    </row>
    <row r="9" spans="1:12" ht="15" customHeight="1" x14ac:dyDescent="0.25">
      <c r="A9" s="345"/>
      <c r="B9" s="167" t="s">
        <v>12</v>
      </c>
      <c r="C9" s="170">
        <v>5764.5865900000008</v>
      </c>
      <c r="D9" s="170">
        <v>629.84483</v>
      </c>
      <c r="E9" s="170">
        <v>223.94351</v>
      </c>
      <c r="F9" s="170">
        <v>1095.57647</v>
      </c>
      <c r="G9" s="170">
        <v>1183.74819</v>
      </c>
      <c r="H9" s="170">
        <v>63771.879580000001</v>
      </c>
      <c r="I9" s="169">
        <v>1922.0978400000001</v>
      </c>
      <c r="J9" s="170">
        <v>55.395000000000003</v>
      </c>
      <c r="K9" s="170">
        <v>74647.072010000004</v>
      </c>
      <c r="L9" s="56"/>
    </row>
    <row r="10" spans="1:12" ht="15" customHeight="1" x14ac:dyDescent="0.25">
      <c r="A10" s="345"/>
      <c r="B10" s="167" t="s">
        <v>13</v>
      </c>
      <c r="C10" s="170">
        <v>5657.6440999999995</v>
      </c>
      <c r="D10" s="170">
        <v>607.09077000000002</v>
      </c>
      <c r="E10" s="170">
        <v>208.24892000000003</v>
      </c>
      <c r="F10" s="170">
        <v>1032.69424</v>
      </c>
      <c r="G10" s="170">
        <v>1223.98208</v>
      </c>
      <c r="H10" s="170">
        <v>65089.361720000001</v>
      </c>
      <c r="I10" s="169">
        <v>2161.2914300000002</v>
      </c>
      <c r="J10" s="170">
        <v>46.258000000000003</v>
      </c>
      <c r="K10" s="170">
        <v>76026.571259999997</v>
      </c>
      <c r="L10" s="56"/>
    </row>
    <row r="11" spans="1:12" ht="15" customHeight="1" x14ac:dyDescent="0.25">
      <c r="A11" s="345"/>
      <c r="B11" s="167" t="s">
        <v>14</v>
      </c>
      <c r="C11" s="170">
        <v>5999.1279399999976</v>
      </c>
      <c r="D11" s="170">
        <v>617.99338999999998</v>
      </c>
      <c r="E11" s="170">
        <v>222.79617000000002</v>
      </c>
      <c r="F11" s="170">
        <v>1154.83536</v>
      </c>
      <c r="G11" s="170">
        <v>1255.1106900000007</v>
      </c>
      <c r="H11" s="170">
        <v>69846.396779999981</v>
      </c>
      <c r="I11" s="169">
        <v>1886.9581300000002</v>
      </c>
      <c r="J11" s="170">
        <v>90.218000000000004</v>
      </c>
      <c r="K11" s="170">
        <v>81073.436459999968</v>
      </c>
      <c r="L11" s="56"/>
    </row>
    <row r="12" spans="1:12" ht="15" customHeight="1" x14ac:dyDescent="0.25">
      <c r="A12" s="345"/>
      <c r="B12" s="74" t="s">
        <v>15</v>
      </c>
      <c r="C12" s="170">
        <v>6209.5114397710786</v>
      </c>
      <c r="D12" s="170">
        <v>638.66302707438001</v>
      </c>
      <c r="E12" s="170">
        <v>222.42666858677654</v>
      </c>
      <c r="F12" s="170">
        <v>1263.733635289253</v>
      </c>
      <c r="G12" s="170">
        <v>1465.0200650330585</v>
      </c>
      <c r="H12" s="170">
        <v>71697.177941199858</v>
      </c>
      <c r="I12" s="169">
        <v>1938.16</v>
      </c>
      <c r="J12" s="170">
        <v>93.45</v>
      </c>
      <c r="K12" s="170">
        <v>83528.142776954395</v>
      </c>
      <c r="L12" s="56"/>
    </row>
    <row r="13" spans="1:12" ht="15" customHeight="1" x14ac:dyDescent="0.25">
      <c r="A13" s="345"/>
      <c r="B13" s="74" t="s">
        <v>16</v>
      </c>
      <c r="C13" s="170">
        <v>6010.9456039008328</v>
      </c>
      <c r="D13" s="170">
        <v>615.93154431405128</v>
      </c>
      <c r="E13" s="170">
        <v>214.00658034710727</v>
      </c>
      <c r="F13" s="170">
        <v>1334.2919208429755</v>
      </c>
      <c r="G13" s="170">
        <v>1542.0522626942163</v>
      </c>
      <c r="H13" s="170">
        <v>70704.079561889113</v>
      </c>
      <c r="I13" s="169">
        <v>2064.0370894586899</v>
      </c>
      <c r="J13" s="170">
        <v>116.66224200000001</v>
      </c>
      <c r="K13" s="170">
        <v>82602.006805446988</v>
      </c>
      <c r="L13" s="56"/>
    </row>
    <row r="14" spans="1:12" ht="14.25" customHeight="1" x14ac:dyDescent="0.25">
      <c r="A14" s="346"/>
      <c r="B14" s="128" t="s">
        <v>17</v>
      </c>
      <c r="C14" s="171">
        <v>3256.7456582446321</v>
      </c>
      <c r="D14" s="171">
        <v>570.64802085950521</v>
      </c>
      <c r="E14" s="171">
        <v>203.55795661157021</v>
      </c>
      <c r="F14" s="171">
        <v>1355.1340278173561</v>
      </c>
      <c r="G14" s="171">
        <v>1642.2261066115714</v>
      </c>
      <c r="H14" s="171">
        <v>63373.55285739839</v>
      </c>
      <c r="I14" s="169">
        <v>2232.33281074051</v>
      </c>
      <c r="J14" s="171">
        <v>78.528875999999997</v>
      </c>
      <c r="K14" s="171">
        <v>72712.726314283529</v>
      </c>
      <c r="L14" s="56"/>
    </row>
    <row r="15" spans="1:12" ht="27.75" customHeight="1" x14ac:dyDescent="0.25">
      <c r="A15" s="340" t="s">
        <v>18</v>
      </c>
      <c r="B15" s="341"/>
      <c r="C15" s="172">
        <f t="shared" ref="C15:K15" si="0">((C14-C13)/C13)*100</f>
        <v>-45.819744964400428</v>
      </c>
      <c r="D15" s="172">
        <f t="shared" si="0"/>
        <v>-7.3520383673444236</v>
      </c>
      <c r="E15" s="172">
        <f t="shared" si="0"/>
        <v>-4.8823843260286468</v>
      </c>
      <c r="F15" s="172">
        <f t="shared" si="0"/>
        <v>1.5620350126389915</v>
      </c>
      <c r="G15" s="172">
        <f t="shared" si="0"/>
        <v>6.4961380584037425</v>
      </c>
      <c r="H15" s="172">
        <f t="shared" si="0"/>
        <v>-10.36789779304619</v>
      </c>
      <c r="I15" s="173">
        <f t="shared" si="0"/>
        <v>8.1537159453833734</v>
      </c>
      <c r="J15" s="172">
        <f t="shared" si="0"/>
        <v>-32.686981962853082</v>
      </c>
      <c r="K15" s="172">
        <f t="shared" si="0"/>
        <v>-11.972203671099351</v>
      </c>
      <c r="L15" s="14"/>
    </row>
    <row r="16" spans="1:12" ht="30" customHeight="1" x14ac:dyDescent="0.25">
      <c r="A16" s="340" t="s">
        <v>99</v>
      </c>
      <c r="B16" s="342"/>
      <c r="C16" s="174">
        <f>((C14/C5)^(1/9)-1)*100</f>
        <v>-5.7108601201703246</v>
      </c>
      <c r="D16" s="174">
        <f t="shared" ref="D16:K16" si="1">((D14/D5)^(1/9)-1)*100</f>
        <v>-1.9865637866920083</v>
      </c>
      <c r="E16" s="174">
        <f t="shared" si="1"/>
        <v>2.1426483857940992</v>
      </c>
      <c r="F16" s="174">
        <f t="shared" si="1"/>
        <v>-2.1581461765668219</v>
      </c>
      <c r="G16" s="174">
        <f t="shared" si="1"/>
        <v>3.7338493788355409</v>
      </c>
      <c r="H16" s="174">
        <f t="shared" si="1"/>
        <v>1.9616780581390492</v>
      </c>
      <c r="I16" s="174">
        <f t="shared" si="1"/>
        <v>-0.14669094127286453</v>
      </c>
      <c r="J16" s="174">
        <f t="shared" si="1"/>
        <v>1.3275386091994301</v>
      </c>
      <c r="K16" s="174">
        <f t="shared" si="1"/>
        <v>1.2970363847443434</v>
      </c>
      <c r="L16" s="175"/>
    </row>
    <row r="17" spans="1:12" x14ac:dyDescent="0.25">
      <c r="A17" s="176"/>
      <c r="B17" s="177"/>
      <c r="C17" s="36"/>
      <c r="D17" s="36"/>
      <c r="E17" s="36"/>
      <c r="F17" s="36"/>
      <c r="G17" s="163"/>
      <c r="H17" s="163"/>
      <c r="I17" s="163"/>
      <c r="J17" s="163"/>
      <c r="K17" s="178"/>
    </row>
    <row r="18" spans="1:12" x14ac:dyDescent="0.25">
      <c r="A18" s="179"/>
      <c r="B18" s="180"/>
      <c r="C18" s="180"/>
      <c r="D18" s="180"/>
      <c r="E18" s="180"/>
      <c r="F18" s="180"/>
      <c r="G18" s="180"/>
      <c r="H18" s="180"/>
      <c r="I18" s="181"/>
      <c r="J18" s="181"/>
      <c r="K18" s="180"/>
    </row>
    <row r="19" spans="1:12" x14ac:dyDescent="0.25">
      <c r="A19" s="328" t="s">
        <v>116</v>
      </c>
      <c r="B19" s="328"/>
      <c r="C19" s="328"/>
      <c r="D19" s="328"/>
      <c r="E19" s="328"/>
      <c r="F19" s="328"/>
      <c r="G19" s="328"/>
      <c r="H19" s="328"/>
      <c r="I19" s="328"/>
      <c r="J19" s="328"/>
      <c r="K19" s="328"/>
    </row>
    <row r="20" spans="1:12" ht="14.25" customHeight="1" x14ac:dyDescent="0.25">
      <c r="A20" s="328"/>
      <c r="B20" s="328"/>
      <c r="C20" s="328"/>
      <c r="D20" s="328"/>
      <c r="E20" s="328"/>
      <c r="F20" s="328"/>
      <c r="G20" s="328"/>
      <c r="H20" s="328"/>
      <c r="I20" s="328"/>
      <c r="J20" s="328"/>
      <c r="K20" s="328"/>
    </row>
    <row r="21" spans="1:12" ht="9.75" customHeight="1" x14ac:dyDescent="0.25">
      <c r="A21" s="328"/>
      <c r="B21" s="328"/>
      <c r="C21" s="328"/>
      <c r="D21" s="328"/>
      <c r="E21" s="328"/>
      <c r="F21" s="328"/>
      <c r="G21" s="328"/>
      <c r="H21" s="328"/>
      <c r="I21" s="328"/>
      <c r="J21" s="328"/>
      <c r="K21" s="328"/>
    </row>
    <row r="22" spans="1:12" x14ac:dyDescent="0.25">
      <c r="A22" s="182"/>
      <c r="B22" s="164"/>
      <c r="C22" s="164"/>
      <c r="D22" s="164"/>
      <c r="E22" s="164"/>
      <c r="F22" s="164"/>
      <c r="G22" s="164"/>
      <c r="H22" s="164"/>
      <c r="I22" s="163"/>
      <c r="J22" s="163"/>
      <c r="K22" s="164" t="s">
        <v>105</v>
      </c>
    </row>
    <row r="23" spans="1:12" ht="25.5" x14ac:dyDescent="0.25">
      <c r="A23" s="183" t="s">
        <v>106</v>
      </c>
      <c r="B23" s="183" t="s">
        <v>1</v>
      </c>
      <c r="C23" s="183" t="s">
        <v>107</v>
      </c>
      <c r="D23" s="183" t="s">
        <v>108</v>
      </c>
      <c r="E23" s="183" t="s">
        <v>109</v>
      </c>
      <c r="F23" s="183" t="s">
        <v>110</v>
      </c>
      <c r="G23" s="183" t="s">
        <v>111</v>
      </c>
      <c r="H23" s="183" t="s">
        <v>117</v>
      </c>
      <c r="I23" s="183" t="s">
        <v>113</v>
      </c>
      <c r="J23" s="184" t="s">
        <v>114</v>
      </c>
      <c r="K23" s="184" t="s">
        <v>35</v>
      </c>
    </row>
    <row r="24" spans="1:12" x14ac:dyDescent="0.25">
      <c r="A24" s="5">
        <v>1</v>
      </c>
      <c r="B24" s="101">
        <v>2</v>
      </c>
      <c r="C24" s="4">
        <v>3</v>
      </c>
      <c r="D24" s="4">
        <v>4</v>
      </c>
      <c r="E24" s="4">
        <v>5</v>
      </c>
      <c r="F24" s="4">
        <v>6</v>
      </c>
      <c r="G24" s="4">
        <v>7</v>
      </c>
      <c r="H24" s="4">
        <v>8</v>
      </c>
      <c r="I24" s="4">
        <v>9</v>
      </c>
      <c r="J24" s="166">
        <v>10</v>
      </c>
      <c r="K24" s="166" t="s">
        <v>115</v>
      </c>
    </row>
    <row r="25" spans="1:12" ht="15" customHeight="1" x14ac:dyDescent="0.25">
      <c r="A25" s="344" t="s">
        <v>118</v>
      </c>
      <c r="B25" s="167" t="s">
        <v>8</v>
      </c>
      <c r="C25" s="168">
        <v>2.54155</v>
      </c>
      <c r="D25" s="168">
        <v>1.3958900000000001</v>
      </c>
      <c r="E25" s="168">
        <v>126.65896000000001</v>
      </c>
      <c r="F25" s="168">
        <v>101.52631999999998</v>
      </c>
      <c r="G25" s="168">
        <v>2.3182900000000002</v>
      </c>
      <c r="H25" s="185" t="s">
        <v>119</v>
      </c>
      <c r="I25" s="168">
        <v>180.35899000000001</v>
      </c>
      <c r="J25" s="168">
        <v>0</v>
      </c>
      <c r="K25" s="168">
        <v>414.8</v>
      </c>
      <c r="L25" s="56"/>
    </row>
    <row r="26" spans="1:12" x14ac:dyDescent="0.25">
      <c r="A26" s="345"/>
      <c r="B26" s="167" t="s">
        <v>9</v>
      </c>
      <c r="C26" s="170">
        <v>3.0750899999999994</v>
      </c>
      <c r="D26" s="170">
        <v>1.3165</v>
      </c>
      <c r="E26" s="170">
        <v>142.35854999999998</v>
      </c>
      <c r="F26" s="170">
        <v>73.965450000000018</v>
      </c>
      <c r="G26" s="170">
        <v>2.4293800000000001</v>
      </c>
      <c r="H26" s="186">
        <v>0.75700000000000001</v>
      </c>
      <c r="I26" s="170">
        <v>174.64000000000001</v>
      </c>
      <c r="J26" s="170">
        <v>0</v>
      </c>
      <c r="K26" s="170">
        <v>398.54196999999999</v>
      </c>
      <c r="L26" s="56"/>
    </row>
    <row r="27" spans="1:12" x14ac:dyDescent="0.25">
      <c r="A27" s="345"/>
      <c r="B27" s="167" t="s">
        <v>10</v>
      </c>
      <c r="C27" s="170">
        <v>3.8475599999999996</v>
      </c>
      <c r="D27" s="170">
        <v>1.34849</v>
      </c>
      <c r="E27" s="170">
        <v>131.76623000000001</v>
      </c>
      <c r="F27" s="170">
        <v>63.661239999999992</v>
      </c>
      <c r="G27" s="170">
        <v>3.4419</v>
      </c>
      <c r="H27" s="170">
        <v>0.69</v>
      </c>
      <c r="I27" s="170">
        <v>181.56200000000001</v>
      </c>
      <c r="J27" s="170">
        <v>0</v>
      </c>
      <c r="K27" s="170">
        <v>386.31742000000003</v>
      </c>
      <c r="L27" s="56"/>
    </row>
    <row r="28" spans="1:12" x14ac:dyDescent="0.25">
      <c r="A28" s="345"/>
      <c r="B28" s="167" t="s">
        <v>11</v>
      </c>
      <c r="C28" s="170">
        <v>4.9512999999999998</v>
      </c>
      <c r="D28" s="170">
        <v>1.0613900000000001</v>
      </c>
      <c r="E28" s="170">
        <v>132.17737</v>
      </c>
      <c r="F28" s="170">
        <v>54.634869999999999</v>
      </c>
      <c r="G28" s="170">
        <v>3.8004199999999999</v>
      </c>
      <c r="H28" s="170">
        <v>3.80559</v>
      </c>
      <c r="I28" s="170">
        <v>164.83251000000001</v>
      </c>
      <c r="J28" s="170">
        <v>0</v>
      </c>
      <c r="K28" s="170">
        <v>365.26345000000003</v>
      </c>
      <c r="L28" s="56"/>
    </row>
    <row r="29" spans="1:12" x14ac:dyDescent="0.25">
      <c r="A29" s="345"/>
      <c r="B29" s="167" t="s">
        <v>12</v>
      </c>
      <c r="C29" s="170">
        <v>3.7434500000000002</v>
      </c>
      <c r="D29" s="170">
        <v>1.25505</v>
      </c>
      <c r="E29" s="170">
        <v>154.20587</v>
      </c>
      <c r="F29" s="170">
        <v>60.746709999999993</v>
      </c>
      <c r="G29" s="170">
        <v>2.23421</v>
      </c>
      <c r="H29" s="170">
        <v>1.1052899999999999</v>
      </c>
      <c r="I29" s="170">
        <v>183.77348000000001</v>
      </c>
      <c r="J29" s="170">
        <v>0</v>
      </c>
      <c r="K29" s="170">
        <v>407.06406000000004</v>
      </c>
      <c r="L29" s="56"/>
    </row>
    <row r="30" spans="1:12" x14ac:dyDescent="0.25">
      <c r="A30" s="345"/>
      <c r="B30" s="167" t="s">
        <v>13</v>
      </c>
      <c r="C30" s="170">
        <v>7.2294099999999997</v>
      </c>
      <c r="D30" s="170">
        <v>2.02217</v>
      </c>
      <c r="E30" s="170">
        <v>174.34964000000002</v>
      </c>
      <c r="F30" s="170">
        <v>59.504129999999996</v>
      </c>
      <c r="G30" s="170">
        <v>2.3016300000000003</v>
      </c>
      <c r="H30" s="170">
        <v>1.0358499999999999</v>
      </c>
      <c r="I30" s="170">
        <v>202.54157999999998</v>
      </c>
      <c r="J30" s="170">
        <v>0</v>
      </c>
      <c r="K30" s="170">
        <v>448.98441000000003</v>
      </c>
      <c r="L30" s="56"/>
    </row>
    <row r="31" spans="1:12" x14ac:dyDescent="0.25">
      <c r="A31" s="345"/>
      <c r="B31" s="167" t="s">
        <v>14</v>
      </c>
      <c r="C31" s="170">
        <v>7.162230000000001</v>
      </c>
      <c r="D31" s="170">
        <v>9.29176</v>
      </c>
      <c r="E31" s="170">
        <v>142.93818000000002</v>
      </c>
      <c r="F31" s="170">
        <v>148.8215099999999</v>
      </c>
      <c r="G31" s="170">
        <v>6.1164799999999993</v>
      </c>
      <c r="H31" s="170">
        <v>2.5655499999999996</v>
      </c>
      <c r="I31" s="170">
        <v>206.89180999999996</v>
      </c>
      <c r="J31" s="170">
        <v>0</v>
      </c>
      <c r="K31" s="170">
        <v>523.78751999999986</v>
      </c>
      <c r="L31" s="56"/>
    </row>
    <row r="32" spans="1:12" x14ac:dyDescent="0.25">
      <c r="A32" s="345"/>
      <c r="B32" s="74" t="s">
        <v>15</v>
      </c>
      <c r="C32" s="170">
        <v>9.9791288046075088</v>
      </c>
      <c r="D32" s="170">
        <v>15.647997423208189</v>
      </c>
      <c r="E32" s="170">
        <v>276.50811795221864</v>
      </c>
      <c r="F32" s="170">
        <v>174.77155222696251</v>
      </c>
      <c r="G32" s="170">
        <v>22.415516646757673</v>
      </c>
      <c r="H32" s="170">
        <v>33.331120930887373</v>
      </c>
      <c r="I32" s="170">
        <v>65.315021109214939</v>
      </c>
      <c r="J32" s="170">
        <v>0</v>
      </c>
      <c r="K32" s="170">
        <v>597.96845509385685</v>
      </c>
      <c r="L32" s="56"/>
    </row>
    <row r="33" spans="1:12" x14ac:dyDescent="0.25">
      <c r="A33" s="345"/>
      <c r="B33" s="74" t="s">
        <v>16</v>
      </c>
      <c r="C33" s="170">
        <v>4.5538468583617755</v>
      </c>
      <c r="D33" s="170">
        <v>12.46855127986348</v>
      </c>
      <c r="E33" s="170">
        <v>342.14604048634811</v>
      </c>
      <c r="F33" s="170">
        <v>153.33297047781568</v>
      </c>
      <c r="G33" s="170">
        <v>14.436827201365187</v>
      </c>
      <c r="H33" s="170">
        <v>37.528112013651878</v>
      </c>
      <c r="I33" s="170">
        <v>63.333196322525602</v>
      </c>
      <c r="J33" s="170">
        <v>0</v>
      </c>
      <c r="K33" s="170">
        <v>627.7995446399317</v>
      </c>
      <c r="L33" s="56"/>
    </row>
    <row r="34" spans="1:12" x14ac:dyDescent="0.25">
      <c r="A34" s="347"/>
      <c r="B34" s="128" t="s">
        <v>17</v>
      </c>
      <c r="C34" s="171">
        <v>5.0241071757679192</v>
      </c>
      <c r="D34" s="171">
        <v>15.301051817406144</v>
      </c>
      <c r="E34" s="171">
        <v>252.28185916382253</v>
      </c>
      <c r="F34" s="171">
        <v>308.66446750853243</v>
      </c>
      <c r="G34" s="171">
        <v>7.7109956228668937</v>
      </c>
      <c r="H34" s="171">
        <v>124.825977721843</v>
      </c>
      <c r="I34" s="171">
        <v>128.89950201365184</v>
      </c>
      <c r="J34" s="171">
        <v>12.356263</v>
      </c>
      <c r="K34" s="171">
        <v>855.0642240238908</v>
      </c>
      <c r="L34" s="56"/>
    </row>
    <row r="35" spans="1:12" ht="30" customHeight="1" x14ac:dyDescent="0.25">
      <c r="A35" s="340" t="s">
        <v>18</v>
      </c>
      <c r="B35" s="341"/>
      <c r="C35" s="187">
        <f t="shared" ref="C35:I35" si="2">((C34-C33)/C33)*100</f>
        <v>10.326660777857549</v>
      </c>
      <c r="D35" s="187">
        <f t="shared" si="2"/>
        <v>22.717158344747794</v>
      </c>
      <c r="E35" s="187">
        <f t="shared" si="2"/>
        <v>-26.264860816389085</v>
      </c>
      <c r="F35" s="187">
        <f t="shared" si="2"/>
        <v>101.30338996673269</v>
      </c>
      <c r="G35" s="187">
        <f t="shared" si="2"/>
        <v>-46.588017468701707</v>
      </c>
      <c r="H35" s="187">
        <f t="shared" si="2"/>
        <v>232.61992416893804</v>
      </c>
      <c r="I35" s="187">
        <f t="shared" si="2"/>
        <v>103.52596978877948</v>
      </c>
      <c r="J35" s="187" t="s">
        <v>98</v>
      </c>
      <c r="K35" s="187">
        <f>((K34-K33)/K33)*100</f>
        <v>36.200198188150097</v>
      </c>
    </row>
    <row r="36" spans="1:12" ht="29.25" customHeight="1" x14ac:dyDescent="0.25">
      <c r="A36" s="340" t="s">
        <v>99</v>
      </c>
      <c r="B36" s="342"/>
      <c r="C36" s="30">
        <f>((C34/C25)^(1/9)-1)*100</f>
        <v>7.8659743543619598</v>
      </c>
      <c r="D36" s="30">
        <f t="shared" ref="D36:K36" si="3">((D34/D25)^(1/9)-1)*100</f>
        <v>30.479150674739852</v>
      </c>
      <c r="E36" s="30">
        <f t="shared" si="3"/>
        <v>7.9568021721512894</v>
      </c>
      <c r="F36" s="30">
        <f t="shared" si="3"/>
        <v>13.150491213072035</v>
      </c>
      <c r="G36" s="30">
        <f t="shared" si="3"/>
        <v>14.28615790102883</v>
      </c>
      <c r="H36" s="188" t="s">
        <v>98</v>
      </c>
      <c r="I36" s="30">
        <f t="shared" si="3"/>
        <v>-3.6636067304735342</v>
      </c>
      <c r="J36" s="188" t="s">
        <v>98</v>
      </c>
      <c r="K36" s="30">
        <f t="shared" si="3"/>
        <v>8.369399126818756</v>
      </c>
    </row>
    <row r="37" spans="1:12" ht="21" customHeight="1" x14ac:dyDescent="0.25">
      <c r="A37" s="176" t="s">
        <v>120</v>
      </c>
      <c r="B37" s="177"/>
      <c r="C37" s="36"/>
      <c r="D37" s="36"/>
      <c r="E37" s="36"/>
      <c r="F37" s="36"/>
      <c r="G37" s="163"/>
      <c r="H37" s="163"/>
      <c r="I37" s="163"/>
      <c r="J37" s="163"/>
      <c r="K37" s="178"/>
    </row>
  </sheetData>
  <mergeCells count="8">
    <mergeCell ref="A35:B35"/>
    <mergeCell ref="A36:B36"/>
    <mergeCell ref="A1:K1"/>
    <mergeCell ref="A5:A14"/>
    <mergeCell ref="A15:B15"/>
    <mergeCell ref="A16:B16"/>
    <mergeCell ref="A19:K21"/>
    <mergeCell ref="A25:A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O37"/>
  <sheetViews>
    <sheetView showGridLines="0" topLeftCell="A4" workbookViewId="0">
      <selection activeCell="K10" sqref="K10"/>
    </sheetView>
  </sheetViews>
  <sheetFormatPr defaultRowHeight="15" x14ac:dyDescent="0.25"/>
  <cols>
    <col min="3" max="3" width="10.42578125" customWidth="1"/>
    <col min="4" max="4" width="11.140625" customWidth="1"/>
    <col min="5" max="5" width="10" customWidth="1"/>
  </cols>
  <sheetData>
    <row r="1" spans="1:15" ht="15" customHeight="1" x14ac:dyDescent="0.25">
      <c r="A1" s="328" t="s">
        <v>121</v>
      </c>
      <c r="B1" s="328"/>
      <c r="C1" s="328"/>
      <c r="D1" s="328"/>
      <c r="E1" s="328"/>
      <c r="F1" s="328"/>
      <c r="G1" s="328"/>
      <c r="H1" s="328"/>
      <c r="I1" s="328"/>
      <c r="J1" s="328"/>
      <c r="K1" s="328"/>
    </row>
    <row r="2" spans="1:15" ht="10.5" customHeight="1" x14ac:dyDescent="0.25">
      <c r="A2" s="328"/>
      <c r="B2" s="328"/>
      <c r="C2" s="328"/>
      <c r="D2" s="328"/>
      <c r="E2" s="328"/>
      <c r="F2" s="328"/>
      <c r="G2" s="328"/>
      <c r="H2" s="328"/>
      <c r="I2" s="328"/>
      <c r="J2" s="328"/>
      <c r="K2" s="328"/>
    </row>
    <row r="3" spans="1:15" ht="12.75" customHeight="1" x14ac:dyDescent="0.25">
      <c r="A3" s="328"/>
      <c r="B3" s="328"/>
      <c r="C3" s="328"/>
      <c r="D3" s="328"/>
      <c r="E3" s="328"/>
      <c r="F3" s="328"/>
      <c r="G3" s="328"/>
      <c r="H3" s="328"/>
      <c r="I3" s="328"/>
      <c r="J3" s="328"/>
      <c r="K3" s="328"/>
    </row>
    <row r="4" spans="1:15" ht="15.75" x14ac:dyDescent="0.25">
      <c r="A4" s="189"/>
      <c r="B4" s="161"/>
      <c r="C4" s="161"/>
      <c r="D4" s="161"/>
      <c r="E4" s="161"/>
      <c r="F4" s="161"/>
      <c r="G4" s="161"/>
      <c r="H4" s="36"/>
      <c r="I4" s="36"/>
      <c r="J4" s="190"/>
      <c r="K4" s="191" t="s">
        <v>122</v>
      </c>
    </row>
    <row r="5" spans="1:15" ht="38.25" x14ac:dyDescent="0.25">
      <c r="A5" s="183" t="s">
        <v>106</v>
      </c>
      <c r="B5" s="192" t="s">
        <v>1</v>
      </c>
      <c r="C5" s="183" t="s">
        <v>107</v>
      </c>
      <c r="D5" s="183" t="s">
        <v>108</v>
      </c>
      <c r="E5" s="183" t="s">
        <v>109</v>
      </c>
      <c r="F5" s="183" t="s">
        <v>110</v>
      </c>
      <c r="G5" s="183" t="s">
        <v>111</v>
      </c>
      <c r="H5" s="183" t="s">
        <v>117</v>
      </c>
      <c r="I5" s="183" t="s">
        <v>113</v>
      </c>
      <c r="J5" s="183" t="s">
        <v>114</v>
      </c>
      <c r="K5" s="183" t="s">
        <v>35</v>
      </c>
    </row>
    <row r="6" spans="1:15" x14ac:dyDescent="0.25">
      <c r="A6" s="5">
        <v>1</v>
      </c>
      <c r="B6" s="193">
        <v>2</v>
      </c>
      <c r="C6" s="4">
        <v>3</v>
      </c>
      <c r="D6" s="4">
        <v>4</v>
      </c>
      <c r="E6" s="4">
        <v>5</v>
      </c>
      <c r="F6" s="4">
        <v>6</v>
      </c>
      <c r="G6" s="4">
        <v>7</v>
      </c>
      <c r="H6" s="4">
        <v>8</v>
      </c>
      <c r="I6" s="4">
        <v>9</v>
      </c>
      <c r="J6" s="4">
        <v>10</v>
      </c>
      <c r="K6" s="4" t="s">
        <v>115</v>
      </c>
    </row>
    <row r="7" spans="1:15" x14ac:dyDescent="0.25">
      <c r="A7" s="344" t="s">
        <v>123</v>
      </c>
      <c r="B7" s="167" t="s">
        <v>8</v>
      </c>
      <c r="C7" s="168">
        <v>370.96447000000001</v>
      </c>
      <c r="D7" s="168">
        <v>70.371409999999997</v>
      </c>
      <c r="E7" s="168">
        <v>646.55790999999999</v>
      </c>
      <c r="F7" s="168">
        <v>2408.3094199999996</v>
      </c>
      <c r="G7" s="168">
        <v>45.238510000000005</v>
      </c>
      <c r="H7" s="168" t="s">
        <v>119</v>
      </c>
      <c r="I7" s="168">
        <v>3299.9772000000007</v>
      </c>
      <c r="J7" s="194">
        <v>706.04200000000003</v>
      </c>
      <c r="K7" s="168">
        <f>SUM(C7:J7)</f>
        <v>7547.4609200000004</v>
      </c>
      <c r="L7" s="56"/>
      <c r="O7" s="195"/>
    </row>
    <row r="8" spans="1:15" x14ac:dyDescent="0.25">
      <c r="A8" s="345"/>
      <c r="B8" s="167" t="s">
        <v>9</v>
      </c>
      <c r="C8" s="170">
        <v>276.65550000000002</v>
      </c>
      <c r="D8" s="170">
        <v>79.162580000000005</v>
      </c>
      <c r="E8" s="170">
        <v>586.79</v>
      </c>
      <c r="F8" s="170">
        <v>2018.9901299999999</v>
      </c>
      <c r="G8" s="170">
        <v>12.454409999999999</v>
      </c>
      <c r="H8" s="170">
        <v>351.279</v>
      </c>
      <c r="I8" s="170">
        <v>2356.88</v>
      </c>
      <c r="J8" s="196">
        <v>608.29200000000003</v>
      </c>
      <c r="K8" s="170">
        <f t="shared" ref="K8:K16" si="0">SUM(C8:J8)</f>
        <v>6290.5036200000004</v>
      </c>
      <c r="L8" s="56"/>
      <c r="O8" s="195"/>
    </row>
    <row r="9" spans="1:15" ht="16.5" customHeight="1" x14ac:dyDescent="0.25">
      <c r="A9" s="345"/>
      <c r="B9" s="167" t="s">
        <v>10</v>
      </c>
      <c r="C9" s="170">
        <v>315.34485999999998</v>
      </c>
      <c r="D9" s="170">
        <v>74.530929999999998</v>
      </c>
      <c r="E9" s="170">
        <v>535.6780500000001</v>
      </c>
      <c r="F9" s="170">
        <v>1833.32474</v>
      </c>
      <c r="G9" s="170">
        <v>38.482519999999994</v>
      </c>
      <c r="H9" s="170">
        <v>309.08999999999997</v>
      </c>
      <c r="I9" s="170">
        <v>1984.6890000000001</v>
      </c>
      <c r="J9" s="196">
        <v>695.81</v>
      </c>
      <c r="K9" s="170">
        <f t="shared" si="0"/>
        <v>5786.9501</v>
      </c>
      <c r="L9" s="56"/>
      <c r="O9" s="195"/>
    </row>
    <row r="10" spans="1:15" x14ac:dyDescent="0.25">
      <c r="A10" s="345"/>
      <c r="B10" s="167" t="s">
        <v>11</v>
      </c>
      <c r="C10" s="170">
        <v>346.44700999999998</v>
      </c>
      <c r="D10" s="170">
        <v>55.617940000000004</v>
      </c>
      <c r="E10" s="170">
        <v>445.77027000000004</v>
      </c>
      <c r="F10" s="170">
        <v>1748.4224500000003</v>
      </c>
      <c r="G10" s="170">
        <v>45.099789999999999</v>
      </c>
      <c r="H10" s="170">
        <v>196.86964</v>
      </c>
      <c r="I10" s="170">
        <v>2175.3713599999992</v>
      </c>
      <c r="J10" s="196">
        <v>570.04</v>
      </c>
      <c r="K10" s="170">
        <f t="shared" si="0"/>
        <v>5583.6384599999992</v>
      </c>
      <c r="L10" s="56"/>
      <c r="O10" s="195"/>
    </row>
    <row r="11" spans="1:15" x14ac:dyDescent="0.25">
      <c r="A11" s="345"/>
      <c r="B11" s="167" t="s">
        <v>12</v>
      </c>
      <c r="C11" s="170">
        <v>379.50259999999997</v>
      </c>
      <c r="D11" s="170">
        <v>56.622050000000002</v>
      </c>
      <c r="E11" s="170">
        <v>430.35921000000002</v>
      </c>
      <c r="F11" s="170">
        <v>2136.47199</v>
      </c>
      <c r="G11" s="170">
        <v>52.664900000000003</v>
      </c>
      <c r="H11" s="170">
        <v>270.18258000000003</v>
      </c>
      <c r="I11" s="170">
        <v>2564.0034900000001</v>
      </c>
      <c r="J11" s="196">
        <v>592.11900000000003</v>
      </c>
      <c r="K11" s="170">
        <f t="shared" si="0"/>
        <v>6481.9258200000004</v>
      </c>
      <c r="L11" s="56"/>
      <c r="O11" s="195"/>
    </row>
    <row r="12" spans="1:15" x14ac:dyDescent="0.25">
      <c r="A12" s="345"/>
      <c r="B12" s="167" t="s">
        <v>13</v>
      </c>
      <c r="C12" s="170">
        <v>444.12337000000002</v>
      </c>
      <c r="D12" s="170">
        <v>51.408349999999999</v>
      </c>
      <c r="E12" s="170">
        <v>360.95071000000002</v>
      </c>
      <c r="F12" s="170">
        <v>2491.7528600000001</v>
      </c>
      <c r="G12" s="170">
        <v>71.45017</v>
      </c>
      <c r="H12" s="170">
        <v>357.26544999999999</v>
      </c>
      <c r="I12" s="170">
        <v>2485.3517900000002</v>
      </c>
      <c r="J12" s="196">
        <v>783.88</v>
      </c>
      <c r="K12" s="170">
        <f t="shared" si="0"/>
        <v>7046.1827000000003</v>
      </c>
      <c r="L12" s="56"/>
      <c r="O12" s="195"/>
    </row>
    <row r="13" spans="1:15" x14ac:dyDescent="0.25">
      <c r="A13" s="345"/>
      <c r="B13" s="167" t="s">
        <v>14</v>
      </c>
      <c r="C13" s="170">
        <v>600.81128999999999</v>
      </c>
      <c r="D13" s="170">
        <v>49.833989999999979</v>
      </c>
      <c r="E13" s="170">
        <v>313.83336999999989</v>
      </c>
      <c r="F13" s="170">
        <v>2345.8770100000002</v>
      </c>
      <c r="G13" s="170">
        <v>67.904969999999992</v>
      </c>
      <c r="H13" s="170">
        <v>321.23418999999996</v>
      </c>
      <c r="I13" s="170">
        <v>2233.5012299999994</v>
      </c>
      <c r="J13" s="196">
        <v>671.702</v>
      </c>
      <c r="K13" s="170">
        <f t="shared" si="0"/>
        <v>6604.69805</v>
      </c>
      <c r="L13" s="56"/>
      <c r="O13" s="195"/>
    </row>
    <row r="14" spans="1:15" x14ac:dyDescent="0.25">
      <c r="A14" s="345"/>
      <c r="B14" s="74" t="s">
        <v>15</v>
      </c>
      <c r="C14" s="170">
        <v>786.26266583935535</v>
      </c>
      <c r="D14" s="170">
        <v>78.458476345932525</v>
      </c>
      <c r="E14" s="170">
        <v>338.84206570990017</v>
      </c>
      <c r="F14" s="170">
        <v>2577.3902872966241</v>
      </c>
      <c r="G14" s="170">
        <v>54.266995170759778</v>
      </c>
      <c r="H14" s="170">
        <v>298.4148369184573</v>
      </c>
      <c r="I14" s="170">
        <v>1449.4762078348053</v>
      </c>
      <c r="J14" s="196">
        <v>611.41499999999996</v>
      </c>
      <c r="K14" s="170">
        <f t="shared" si="0"/>
        <v>6194.526535115835</v>
      </c>
      <c r="L14" s="56"/>
      <c r="O14" s="195"/>
    </row>
    <row r="15" spans="1:15" x14ac:dyDescent="0.25">
      <c r="A15" s="345"/>
      <c r="B15" s="74" t="s">
        <v>16</v>
      </c>
      <c r="C15" s="170">
        <v>849.22712293457391</v>
      </c>
      <c r="D15" s="170">
        <v>70.878377835763615</v>
      </c>
      <c r="E15" s="170">
        <v>302.70801711627013</v>
      </c>
      <c r="F15" s="170">
        <v>2142.538880910015</v>
      </c>
      <c r="G15" s="170">
        <v>84.034156597275512</v>
      </c>
      <c r="H15" s="170">
        <v>289.62092007348423</v>
      </c>
      <c r="I15" s="170">
        <v>1398.1383893227169</v>
      </c>
      <c r="J15" s="196">
        <v>774.85699999999986</v>
      </c>
      <c r="K15" s="170">
        <f t="shared" si="0"/>
        <v>5912.002864790099</v>
      </c>
      <c r="L15" s="56"/>
      <c r="O15" s="195"/>
    </row>
    <row r="16" spans="1:15" x14ac:dyDescent="0.25">
      <c r="A16" s="347"/>
      <c r="B16" s="128" t="s">
        <v>17</v>
      </c>
      <c r="C16" s="171">
        <v>1022.4020188372984</v>
      </c>
      <c r="D16" s="171">
        <v>79.98410788468918</v>
      </c>
      <c r="E16" s="171">
        <v>226.05134906465847</v>
      </c>
      <c r="F16" s="171">
        <v>1874.4891508413275</v>
      </c>
      <c r="G16" s="171">
        <v>91.702028163852646</v>
      </c>
      <c r="H16" s="171">
        <v>267.76765438775902</v>
      </c>
      <c r="I16" s="171">
        <v>1329.9069791951263</v>
      </c>
      <c r="J16" s="197">
        <v>315.97849400038376</v>
      </c>
      <c r="K16" s="171">
        <f t="shared" si="0"/>
        <v>5208.2817823750956</v>
      </c>
      <c r="L16" s="56"/>
      <c r="N16" s="195"/>
      <c r="O16" s="195"/>
    </row>
    <row r="17" spans="1:13" ht="33" customHeight="1" x14ac:dyDescent="0.25">
      <c r="A17" s="340" t="s">
        <v>18</v>
      </c>
      <c r="B17" s="341"/>
      <c r="C17" s="188">
        <f>((C16-C15)/C15)*100</f>
        <v>20.392058994100953</v>
      </c>
      <c r="D17" s="188">
        <f t="shared" ref="D17:K17" si="1">((D16-D15)/D15)*100</f>
        <v>12.846978623050569</v>
      </c>
      <c r="E17" s="188">
        <f t="shared" si="1"/>
        <v>-25.32363324297679</v>
      </c>
      <c r="F17" s="188">
        <f t="shared" si="1"/>
        <v>-12.510845542034549</v>
      </c>
      <c r="G17" s="188">
        <f t="shared" si="1"/>
        <v>9.1247081866062736</v>
      </c>
      <c r="H17" s="188">
        <f t="shared" si="1"/>
        <v>-7.5454720881973829</v>
      </c>
      <c r="I17" s="188">
        <f t="shared" si="1"/>
        <v>-4.8801614095327936</v>
      </c>
      <c r="J17" s="188">
        <f t="shared" si="1"/>
        <v>-59.22105704660553</v>
      </c>
      <c r="K17" s="188">
        <f t="shared" si="1"/>
        <v>-11.903260172726394</v>
      </c>
      <c r="M17" s="195"/>
    </row>
    <row r="18" spans="1:13" ht="33" customHeight="1" x14ac:dyDescent="0.25">
      <c r="A18" s="340" t="s">
        <v>99</v>
      </c>
      <c r="B18" s="342"/>
      <c r="C18" s="30">
        <f>((C16/C7)^(1/9)-1)*100</f>
        <v>11.923438099384898</v>
      </c>
      <c r="D18" s="30">
        <f t="shared" ref="D18:K18" si="2">((D16/D7)^(1/9)-1)*100</f>
        <v>1.4328447701855707</v>
      </c>
      <c r="E18" s="30">
        <f t="shared" si="2"/>
        <v>-11.020727078572978</v>
      </c>
      <c r="F18" s="30">
        <f t="shared" si="2"/>
        <v>-2.745915576830793</v>
      </c>
      <c r="G18" s="30">
        <f t="shared" si="2"/>
        <v>8.1674866663396184</v>
      </c>
      <c r="H18" s="198" t="s">
        <v>98</v>
      </c>
      <c r="I18" s="30">
        <f t="shared" si="2"/>
        <v>-9.6047538373839956</v>
      </c>
      <c r="J18" s="30">
        <f t="shared" si="2"/>
        <v>-8.5459382204158487</v>
      </c>
      <c r="K18" s="30">
        <f t="shared" si="2"/>
        <v>-4.0380004227025257</v>
      </c>
    </row>
    <row r="19" spans="1:13" ht="21" customHeight="1" x14ac:dyDescent="0.25">
      <c r="A19" s="176" t="s">
        <v>120</v>
      </c>
      <c r="B19" s="176"/>
      <c r="C19" s="176"/>
      <c r="D19" s="176"/>
      <c r="E19" s="176"/>
      <c r="F19" s="176"/>
      <c r="G19" s="176"/>
      <c r="H19" s="176"/>
      <c r="I19" s="176"/>
      <c r="J19" s="176"/>
      <c r="K19" s="176"/>
    </row>
    <row r="20" spans="1:13" ht="21" customHeight="1" x14ac:dyDescent="0.25">
      <c r="A20" s="348" t="s">
        <v>124</v>
      </c>
      <c r="B20" s="348"/>
      <c r="C20" s="348"/>
      <c r="D20" s="348"/>
      <c r="E20" s="348"/>
      <c r="F20" s="348"/>
      <c r="G20" s="348"/>
      <c r="H20" s="348"/>
      <c r="I20" s="348"/>
      <c r="J20" s="348"/>
      <c r="K20" s="199"/>
    </row>
    <row r="21" spans="1:13" ht="15" customHeight="1" x14ac:dyDescent="0.25">
      <c r="A21" s="182"/>
      <c r="B21" s="32"/>
      <c r="C21" s="32"/>
      <c r="D21" s="32"/>
      <c r="E21" s="32"/>
      <c r="F21" s="32"/>
      <c r="G21" s="32"/>
      <c r="H21" s="36"/>
      <c r="I21" s="36"/>
      <c r="J21" s="164" t="s">
        <v>105</v>
      </c>
    </row>
    <row r="22" spans="1:13" ht="38.25" x14ac:dyDescent="0.25">
      <c r="A22" s="183" t="s">
        <v>106</v>
      </c>
      <c r="B22" s="184" t="s">
        <v>1</v>
      </c>
      <c r="C22" s="183" t="s">
        <v>108</v>
      </c>
      <c r="D22" s="183" t="s">
        <v>109</v>
      </c>
      <c r="E22" s="183" t="s">
        <v>110</v>
      </c>
      <c r="F22" s="183" t="s">
        <v>111</v>
      </c>
      <c r="G22" s="183" t="s">
        <v>117</v>
      </c>
      <c r="H22" s="183" t="s">
        <v>113</v>
      </c>
      <c r="I22" s="183" t="s">
        <v>114</v>
      </c>
      <c r="J22" s="2" t="s">
        <v>35</v>
      </c>
    </row>
    <row r="23" spans="1:13" x14ac:dyDescent="0.25">
      <c r="A23" s="5">
        <v>1</v>
      </c>
      <c r="B23" s="101">
        <v>2</v>
      </c>
      <c r="C23" s="4">
        <v>3</v>
      </c>
      <c r="D23" s="4">
        <v>4</v>
      </c>
      <c r="E23" s="4">
        <v>5</v>
      </c>
      <c r="F23" s="4">
        <v>6</v>
      </c>
      <c r="G23" s="4">
        <v>7</v>
      </c>
      <c r="H23" s="4">
        <v>8</v>
      </c>
      <c r="I23" s="4">
        <v>9</v>
      </c>
      <c r="J23" s="4" t="s">
        <v>125</v>
      </c>
    </row>
    <row r="24" spans="1:13" x14ac:dyDescent="0.25">
      <c r="A24" s="344" t="s">
        <v>126</v>
      </c>
      <c r="B24" s="167" t="s">
        <v>8</v>
      </c>
      <c r="C24" s="200">
        <v>0.17100000000000001</v>
      </c>
      <c r="D24" s="201">
        <v>399.18876</v>
      </c>
      <c r="E24" s="201">
        <v>1066.9932999999999</v>
      </c>
      <c r="F24" s="201">
        <v>0.91900000000000004</v>
      </c>
      <c r="G24" s="202">
        <v>0</v>
      </c>
      <c r="H24" s="201">
        <v>291.86701999999991</v>
      </c>
      <c r="I24" s="203">
        <v>0</v>
      </c>
      <c r="J24" s="201">
        <f>SUM(C24:I24)</f>
        <v>1759.1390799999999</v>
      </c>
      <c r="K24" s="14"/>
      <c r="L24" s="14"/>
    </row>
    <row r="25" spans="1:13" x14ac:dyDescent="0.25">
      <c r="A25" s="345"/>
      <c r="B25" s="167" t="s">
        <v>9</v>
      </c>
      <c r="C25" s="204">
        <v>0</v>
      </c>
      <c r="D25" s="204">
        <v>438.97653000000003</v>
      </c>
      <c r="E25" s="204">
        <v>778.01150000000007</v>
      </c>
      <c r="F25" s="204">
        <v>0</v>
      </c>
      <c r="G25" s="205">
        <v>0</v>
      </c>
      <c r="H25" s="204">
        <v>149.00187</v>
      </c>
      <c r="I25" s="206">
        <v>0</v>
      </c>
      <c r="J25" s="204">
        <f t="shared" ref="J25:J33" si="3">SUM(C25:I25)</f>
        <v>1365.9899</v>
      </c>
      <c r="K25" s="14"/>
      <c r="L25" s="14"/>
    </row>
    <row r="26" spans="1:13" x14ac:dyDescent="0.25">
      <c r="A26" s="345"/>
      <c r="B26" s="167" t="s">
        <v>10</v>
      </c>
      <c r="C26" s="204">
        <v>0</v>
      </c>
      <c r="D26" s="204">
        <v>328.13965999999999</v>
      </c>
      <c r="E26" s="204">
        <v>76.316340000000011</v>
      </c>
      <c r="F26" s="204">
        <v>0</v>
      </c>
      <c r="G26" s="205">
        <v>0</v>
      </c>
      <c r="H26" s="204">
        <v>44.250819999999997</v>
      </c>
      <c r="I26" s="206">
        <v>0</v>
      </c>
      <c r="J26" s="204">
        <f t="shared" si="3"/>
        <v>448.70681999999999</v>
      </c>
      <c r="K26" s="14"/>
      <c r="L26" s="14"/>
    </row>
    <row r="27" spans="1:13" x14ac:dyDescent="0.25">
      <c r="A27" s="345"/>
      <c r="B27" s="167" t="s">
        <v>11</v>
      </c>
      <c r="C27" s="204">
        <v>0</v>
      </c>
      <c r="D27" s="204">
        <v>226.17733999999999</v>
      </c>
      <c r="E27" s="204">
        <v>103.58670000000001</v>
      </c>
      <c r="F27" s="204">
        <v>0</v>
      </c>
      <c r="G27" s="205">
        <v>0</v>
      </c>
      <c r="H27" s="204">
        <v>47.498719999999999</v>
      </c>
      <c r="I27" s="206">
        <v>0</v>
      </c>
      <c r="J27" s="204">
        <f t="shared" si="3"/>
        <v>377.26276000000001</v>
      </c>
      <c r="K27" s="14"/>
      <c r="L27" s="14"/>
    </row>
    <row r="28" spans="1:13" x14ac:dyDescent="0.25">
      <c r="A28" s="345"/>
      <c r="B28" s="167" t="s">
        <v>12</v>
      </c>
      <c r="C28" s="204">
        <v>0</v>
      </c>
      <c r="D28" s="204">
        <v>50.697330000000001</v>
      </c>
      <c r="E28" s="204">
        <v>70.449619999999996</v>
      </c>
      <c r="F28" s="204">
        <v>0</v>
      </c>
      <c r="G28" s="205">
        <v>0</v>
      </c>
      <c r="H28" s="204">
        <v>29.232749999999999</v>
      </c>
      <c r="I28" s="206">
        <v>0</v>
      </c>
      <c r="J28" s="204">
        <f t="shared" si="3"/>
        <v>150.37970000000001</v>
      </c>
      <c r="K28" s="14"/>
      <c r="L28" s="14"/>
    </row>
    <row r="29" spans="1:13" x14ac:dyDescent="0.25">
      <c r="A29" s="345"/>
      <c r="B29" s="167" t="s">
        <v>13</v>
      </c>
      <c r="C29" s="204">
        <v>0</v>
      </c>
      <c r="D29" s="204">
        <v>16.433869999999999</v>
      </c>
      <c r="E29" s="204">
        <v>50.88326</v>
      </c>
      <c r="F29" s="204">
        <v>0</v>
      </c>
      <c r="G29" s="205">
        <v>0</v>
      </c>
      <c r="H29" s="204">
        <v>36.907870000000003</v>
      </c>
      <c r="I29" s="206">
        <v>0</v>
      </c>
      <c r="J29" s="204">
        <f t="shared" si="3"/>
        <v>104.22499999999999</v>
      </c>
      <c r="K29" s="14"/>
      <c r="L29" s="14"/>
    </row>
    <row r="30" spans="1:13" x14ac:dyDescent="0.25">
      <c r="A30" s="345"/>
      <c r="B30" s="167" t="s">
        <v>14</v>
      </c>
      <c r="C30" s="204">
        <v>1.1769000000000001</v>
      </c>
      <c r="D30" s="204">
        <v>0</v>
      </c>
      <c r="E30" s="204">
        <v>53.782389999999992</v>
      </c>
      <c r="F30" s="204">
        <v>0.30689999999999995</v>
      </c>
      <c r="G30" s="205">
        <v>5.2972000000000001</v>
      </c>
      <c r="H30" s="204">
        <v>46.334450000000004</v>
      </c>
      <c r="I30" s="206">
        <v>0</v>
      </c>
      <c r="J30" s="204">
        <f t="shared" si="3"/>
        <v>106.89784</v>
      </c>
      <c r="K30" s="14"/>
      <c r="L30" s="14"/>
    </row>
    <row r="31" spans="1:13" x14ac:dyDescent="0.25">
      <c r="A31" s="345"/>
      <c r="B31" s="74" t="s">
        <v>15</v>
      </c>
      <c r="C31" s="204">
        <v>7.895290000000001</v>
      </c>
      <c r="D31" s="204">
        <v>9.3119399999999999</v>
      </c>
      <c r="E31" s="204">
        <v>175.12713000000002</v>
      </c>
      <c r="F31" s="204">
        <v>0</v>
      </c>
      <c r="G31" s="205">
        <v>21.528469999999999</v>
      </c>
      <c r="H31" s="204">
        <v>128.67005000000006</v>
      </c>
      <c r="I31" s="206">
        <v>0</v>
      </c>
      <c r="J31" s="204">
        <f t="shared" si="3"/>
        <v>342.53288000000009</v>
      </c>
      <c r="K31" s="14"/>
      <c r="L31" s="14"/>
    </row>
    <row r="32" spans="1:13" x14ac:dyDescent="0.25">
      <c r="A32" s="345"/>
      <c r="B32" s="74" t="s">
        <v>16</v>
      </c>
      <c r="C32" s="204">
        <v>6.4181699999999999</v>
      </c>
      <c r="D32" s="204">
        <v>17.879339999999999</v>
      </c>
      <c r="E32" s="204">
        <v>201.92894999999999</v>
      </c>
      <c r="F32" s="204">
        <v>0</v>
      </c>
      <c r="G32" s="205">
        <v>12.674600000000002</v>
      </c>
      <c r="H32" s="204">
        <v>113.01521</v>
      </c>
      <c r="I32" s="206">
        <v>0</v>
      </c>
      <c r="J32" s="204">
        <f t="shared" si="3"/>
        <v>351.91626999999994</v>
      </c>
      <c r="K32" s="14"/>
      <c r="L32" s="14"/>
    </row>
    <row r="33" spans="1:12" x14ac:dyDescent="0.25">
      <c r="A33" s="347"/>
      <c r="B33" s="128" t="s">
        <v>17</v>
      </c>
      <c r="C33" s="207">
        <v>6.7949299999999999</v>
      </c>
      <c r="D33" s="207">
        <v>10.70529</v>
      </c>
      <c r="E33" s="207">
        <v>196.22873000000004</v>
      </c>
      <c r="F33" s="207">
        <v>0</v>
      </c>
      <c r="G33" s="208">
        <v>11.291879999999999</v>
      </c>
      <c r="H33" s="207">
        <v>115.97027</v>
      </c>
      <c r="I33" s="209">
        <v>0</v>
      </c>
      <c r="J33" s="207">
        <f t="shared" si="3"/>
        <v>340.99110000000007</v>
      </c>
      <c r="K33" s="14"/>
      <c r="L33" s="14"/>
    </row>
    <row r="34" spans="1:12" ht="33.75" customHeight="1" x14ac:dyDescent="0.25">
      <c r="A34" s="340" t="s">
        <v>18</v>
      </c>
      <c r="B34" s="342"/>
      <c r="C34" s="188" t="s">
        <v>98</v>
      </c>
      <c r="D34" s="210" t="s">
        <v>98</v>
      </c>
      <c r="E34" s="188">
        <f>((E33-E32)/E32)*100</f>
        <v>-2.8228839896408839</v>
      </c>
      <c r="F34" s="188" t="s">
        <v>98</v>
      </c>
      <c r="G34" s="188" t="s">
        <v>98</v>
      </c>
      <c r="H34" s="188">
        <f>((H33-H32)/H32)*100</f>
        <v>2.614745395774607</v>
      </c>
      <c r="I34" s="188" t="s">
        <v>98</v>
      </c>
      <c r="J34" s="188">
        <f>((J33-J32)/J32)*100</f>
        <v>-3.104479937798803</v>
      </c>
    </row>
    <row r="35" spans="1:12" ht="33.75" customHeight="1" x14ac:dyDescent="0.25">
      <c r="A35" s="340" t="s">
        <v>99</v>
      </c>
      <c r="B35" s="342"/>
      <c r="C35" s="30">
        <f t="shared" ref="C35:J35" si="4">((C33/C24)^(1/9)-1)*100</f>
        <v>50.552389546560008</v>
      </c>
      <c r="D35" s="30">
        <f t="shared" si="4"/>
        <v>-33.10710147598909</v>
      </c>
      <c r="E35" s="30">
        <f t="shared" si="4"/>
        <v>-17.150672226813356</v>
      </c>
      <c r="F35" s="188" t="s">
        <v>98</v>
      </c>
      <c r="G35" s="188" t="s">
        <v>98</v>
      </c>
      <c r="H35" s="30">
        <f t="shared" si="4"/>
        <v>-9.7468424326754288</v>
      </c>
      <c r="I35" s="188" t="s">
        <v>98</v>
      </c>
      <c r="J35" s="30">
        <f t="shared" si="4"/>
        <v>-16.665087215422847</v>
      </c>
    </row>
    <row r="36" spans="1:12" ht="13.5" customHeight="1" x14ac:dyDescent="0.25">
      <c r="A36" s="90"/>
      <c r="B36" s="211"/>
      <c r="C36" s="211"/>
      <c r="D36" s="211"/>
      <c r="E36" s="211"/>
      <c r="F36" s="211"/>
      <c r="G36" s="211"/>
      <c r="H36" s="211"/>
      <c r="I36" s="212"/>
      <c r="J36" s="21"/>
    </row>
    <row r="37" spans="1:12" x14ac:dyDescent="0.25">
      <c r="J37" s="21"/>
    </row>
  </sheetData>
  <mergeCells count="8">
    <mergeCell ref="A34:B34"/>
    <mergeCell ref="A35:B35"/>
    <mergeCell ref="A1:K3"/>
    <mergeCell ref="A7:A16"/>
    <mergeCell ref="A17:B17"/>
    <mergeCell ref="A18:B18"/>
    <mergeCell ref="A20:J20"/>
    <mergeCell ref="A24:A3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AL40"/>
  <sheetViews>
    <sheetView showGridLines="0" topLeftCell="N1" zoomScale="95" zoomScaleNormal="95" workbookViewId="0">
      <selection activeCell="AD11" sqref="AD11"/>
    </sheetView>
  </sheetViews>
  <sheetFormatPr defaultRowHeight="15" x14ac:dyDescent="0.25"/>
  <cols>
    <col min="1" max="1" width="9.7109375" customWidth="1"/>
    <col min="2" max="2" width="11.42578125" customWidth="1"/>
    <col min="4" max="4" width="11" customWidth="1"/>
    <col min="5" max="5" width="10.28515625" customWidth="1"/>
    <col min="6" max="7" width="9.5703125" customWidth="1"/>
    <col min="8" max="8" width="11.140625" customWidth="1"/>
    <col min="9" max="9" width="13.140625" customWidth="1"/>
    <col min="10" max="10" width="8.7109375" customWidth="1"/>
    <col min="12" max="12" width="9.5703125" customWidth="1"/>
    <col min="13" max="13" width="18.28515625" bestFit="1" customWidth="1"/>
    <col min="15" max="15" width="11" customWidth="1"/>
    <col min="19" max="19" width="10.7109375" customWidth="1"/>
    <col min="20" max="20" width="10.5703125" customWidth="1"/>
    <col min="21" max="21" width="9.5703125" customWidth="1"/>
    <col min="22" max="22" width="9.85546875" customWidth="1"/>
    <col min="23" max="23" width="10.7109375" customWidth="1"/>
    <col min="24" max="24" width="9.42578125" customWidth="1"/>
    <col min="25" max="25" width="11.5703125" customWidth="1"/>
    <col min="26" max="26" width="8.85546875" customWidth="1"/>
    <col min="27" max="27" width="10.7109375" customWidth="1"/>
    <col min="28" max="28" width="11.85546875" customWidth="1"/>
    <col min="29" max="30" width="12" style="21" customWidth="1"/>
    <col min="31" max="36" width="10.7109375" customWidth="1"/>
  </cols>
  <sheetData>
    <row r="1" spans="1:34" ht="15" customHeight="1" x14ac:dyDescent="0.25">
      <c r="A1" s="328" t="s">
        <v>127</v>
      </c>
      <c r="B1" s="328"/>
      <c r="C1" s="328"/>
      <c r="D1" s="328"/>
      <c r="E1" s="328"/>
      <c r="F1" s="328"/>
      <c r="G1" s="328"/>
      <c r="H1" s="328"/>
      <c r="I1" s="328"/>
      <c r="J1" s="328"/>
      <c r="K1" s="328"/>
      <c r="L1" s="328"/>
      <c r="M1" s="328"/>
      <c r="N1" s="213"/>
      <c r="O1" s="214"/>
      <c r="P1" s="214"/>
      <c r="Q1" s="214"/>
      <c r="R1" s="214"/>
      <c r="S1" s="36"/>
      <c r="T1" s="36"/>
      <c r="U1" s="36"/>
      <c r="V1" s="215"/>
      <c r="W1" s="215"/>
      <c r="X1" s="216"/>
      <c r="Y1" s="215"/>
      <c r="Z1" s="215"/>
      <c r="AA1" s="215"/>
      <c r="AB1" s="215"/>
      <c r="AC1" s="215"/>
      <c r="AD1" s="215"/>
      <c r="AE1" s="216"/>
      <c r="AF1" s="216"/>
      <c r="AG1" s="216"/>
      <c r="AH1" s="216"/>
    </row>
    <row r="2" spans="1:34" ht="10.5" customHeight="1" x14ac:dyDescent="0.25">
      <c r="A2" s="328"/>
      <c r="B2" s="328"/>
      <c r="C2" s="328"/>
      <c r="D2" s="328"/>
      <c r="E2" s="328"/>
      <c r="F2" s="328"/>
      <c r="G2" s="328"/>
      <c r="H2" s="328"/>
      <c r="I2" s="328"/>
      <c r="J2" s="328"/>
      <c r="K2" s="328"/>
      <c r="L2" s="328"/>
      <c r="M2" s="328"/>
      <c r="N2" s="213"/>
      <c r="O2" s="328" t="s">
        <v>128</v>
      </c>
      <c r="P2" s="328"/>
      <c r="Q2" s="328"/>
      <c r="R2" s="328"/>
      <c r="S2" s="328"/>
      <c r="T2" s="328"/>
      <c r="U2" s="328"/>
      <c r="V2" s="328"/>
      <c r="W2" s="328"/>
      <c r="X2" s="216"/>
      <c r="Y2" s="348" t="s">
        <v>129</v>
      </c>
      <c r="Z2" s="348"/>
      <c r="AA2" s="348"/>
      <c r="AB2" s="348"/>
      <c r="AC2" s="348"/>
      <c r="AD2" s="348"/>
      <c r="AE2" s="199"/>
      <c r="AF2" s="216"/>
      <c r="AG2" s="216"/>
      <c r="AH2" s="216"/>
    </row>
    <row r="3" spans="1:34" ht="22.9" customHeight="1" x14ac:dyDescent="0.25">
      <c r="A3" s="328"/>
      <c r="B3" s="328"/>
      <c r="C3" s="328"/>
      <c r="D3" s="328"/>
      <c r="E3" s="328"/>
      <c r="F3" s="328"/>
      <c r="G3" s="328"/>
      <c r="H3" s="328"/>
      <c r="I3" s="328"/>
      <c r="J3" s="328"/>
      <c r="K3" s="328"/>
      <c r="L3" s="328"/>
      <c r="M3" s="328"/>
      <c r="N3" s="213"/>
      <c r="O3" s="328"/>
      <c r="P3" s="328"/>
      <c r="Q3" s="328"/>
      <c r="R3" s="328"/>
      <c r="S3" s="328"/>
      <c r="T3" s="328"/>
      <c r="U3" s="328"/>
      <c r="V3" s="328"/>
      <c r="W3" s="328"/>
      <c r="X3" s="216"/>
      <c r="Y3" s="348"/>
      <c r="Z3" s="348"/>
      <c r="AA3" s="348"/>
      <c r="AB3" s="348"/>
      <c r="AC3" s="348"/>
      <c r="AD3" s="348"/>
      <c r="AE3" s="199"/>
      <c r="AF3" s="216"/>
      <c r="AG3" s="216"/>
      <c r="AH3" s="216"/>
    </row>
    <row r="4" spans="1:34" ht="15" customHeight="1" x14ac:dyDescent="0.25">
      <c r="A4" s="182"/>
      <c r="B4" s="164"/>
      <c r="C4" s="164"/>
      <c r="D4" s="164"/>
      <c r="E4" s="164"/>
      <c r="F4" s="164"/>
      <c r="G4" s="164"/>
      <c r="H4" s="164"/>
      <c r="I4" s="164"/>
      <c r="J4" s="164"/>
      <c r="K4" s="164"/>
      <c r="L4" s="163"/>
      <c r="M4" s="164" t="s">
        <v>105</v>
      </c>
      <c r="N4" s="180"/>
      <c r="O4" s="217"/>
      <c r="P4" s="217"/>
      <c r="Q4" s="217"/>
      <c r="R4" s="217"/>
      <c r="S4" s="217"/>
      <c r="T4" s="217"/>
      <c r="U4" s="217"/>
      <c r="V4" s="163"/>
      <c r="W4" s="164" t="s">
        <v>105</v>
      </c>
      <c r="X4" s="180"/>
      <c r="Y4" s="32"/>
      <c r="Z4" s="32"/>
      <c r="AA4" s="32"/>
      <c r="AB4" s="32"/>
      <c r="AC4" s="36"/>
      <c r="AD4" s="164" t="s">
        <v>105</v>
      </c>
      <c r="AF4" s="180"/>
      <c r="AG4" s="218"/>
      <c r="AH4" s="180"/>
    </row>
    <row r="5" spans="1:34" ht="41.25" customHeight="1" x14ac:dyDescent="0.25">
      <c r="A5" s="183" t="s">
        <v>106</v>
      </c>
      <c r="B5" s="184" t="s">
        <v>1</v>
      </c>
      <c r="C5" s="183" t="s">
        <v>107</v>
      </c>
      <c r="D5" s="183" t="s">
        <v>108</v>
      </c>
      <c r="E5" s="183" t="s">
        <v>109</v>
      </c>
      <c r="F5" s="183" t="s">
        <v>130</v>
      </c>
      <c r="G5" s="183" t="s">
        <v>131</v>
      </c>
      <c r="H5" s="183" t="s">
        <v>132</v>
      </c>
      <c r="I5" s="183" t="s">
        <v>133</v>
      </c>
      <c r="J5" s="183" t="s">
        <v>134</v>
      </c>
      <c r="K5" s="183" t="s">
        <v>135</v>
      </c>
      <c r="L5" s="183" t="s">
        <v>136</v>
      </c>
      <c r="M5" s="184" t="s">
        <v>35</v>
      </c>
      <c r="N5" s="219"/>
      <c r="O5" s="183" t="s">
        <v>106</v>
      </c>
      <c r="P5" s="184" t="s">
        <v>1</v>
      </c>
      <c r="Q5" s="183" t="s">
        <v>137</v>
      </c>
      <c r="R5" s="183" t="s">
        <v>138</v>
      </c>
      <c r="S5" s="183" t="s">
        <v>139</v>
      </c>
      <c r="T5" s="183" t="s">
        <v>140</v>
      </c>
      <c r="U5" s="183" t="s">
        <v>141</v>
      </c>
      <c r="V5" s="183" t="s">
        <v>136</v>
      </c>
      <c r="W5" s="183" t="s">
        <v>35</v>
      </c>
      <c r="X5" s="219"/>
      <c r="Y5" s="2" t="s">
        <v>106</v>
      </c>
      <c r="Z5" s="1" t="s">
        <v>1</v>
      </c>
      <c r="AA5" s="1" t="s">
        <v>142</v>
      </c>
      <c r="AB5" s="1" t="s">
        <v>143</v>
      </c>
      <c r="AC5" s="1" t="s">
        <v>141</v>
      </c>
      <c r="AD5" s="1" t="s">
        <v>35</v>
      </c>
      <c r="AF5" s="219"/>
      <c r="AG5" s="219"/>
      <c r="AH5" s="219"/>
    </row>
    <row r="6" spans="1:34" ht="15" customHeight="1" x14ac:dyDescent="0.25">
      <c r="A6" s="5">
        <v>1</v>
      </c>
      <c r="B6" s="193">
        <v>2</v>
      </c>
      <c r="C6" s="4">
        <v>3</v>
      </c>
      <c r="D6" s="166">
        <v>4</v>
      </c>
      <c r="E6" s="4">
        <v>5</v>
      </c>
      <c r="F6" s="4">
        <v>6</v>
      </c>
      <c r="G6" s="4">
        <v>7</v>
      </c>
      <c r="H6" s="4">
        <v>8</v>
      </c>
      <c r="I6" s="4">
        <v>9</v>
      </c>
      <c r="J6" s="4">
        <v>10</v>
      </c>
      <c r="K6" s="4">
        <v>11</v>
      </c>
      <c r="L6" s="4">
        <v>12</v>
      </c>
      <c r="M6" s="166" t="s">
        <v>144</v>
      </c>
      <c r="N6" s="220"/>
      <c r="O6" s="5">
        <v>1</v>
      </c>
      <c r="P6" s="101">
        <v>2</v>
      </c>
      <c r="Q6" s="4">
        <v>3</v>
      </c>
      <c r="R6" s="4">
        <v>4</v>
      </c>
      <c r="S6" s="4">
        <v>5</v>
      </c>
      <c r="T6" s="4">
        <v>6</v>
      </c>
      <c r="U6" s="4">
        <v>7</v>
      </c>
      <c r="V6" s="4">
        <v>8</v>
      </c>
      <c r="W6" s="4" t="s">
        <v>145</v>
      </c>
      <c r="X6" s="220"/>
      <c r="Y6" s="5">
        <v>1</v>
      </c>
      <c r="Z6" s="101">
        <v>2</v>
      </c>
      <c r="AA6" s="221">
        <v>3</v>
      </c>
      <c r="AB6" s="221">
        <v>4</v>
      </c>
      <c r="AC6" s="221">
        <v>5</v>
      </c>
      <c r="AD6" s="183" t="s">
        <v>146</v>
      </c>
      <c r="AF6" s="220"/>
      <c r="AG6" s="220"/>
      <c r="AH6" s="220"/>
    </row>
    <row r="7" spans="1:34" ht="20.25" customHeight="1" x14ac:dyDescent="0.25">
      <c r="A7" s="344" t="s">
        <v>147</v>
      </c>
      <c r="B7" s="167" t="s">
        <v>8</v>
      </c>
      <c r="C7" s="222">
        <v>223.68</v>
      </c>
      <c r="D7" s="222">
        <v>4.76</v>
      </c>
      <c r="E7" s="222">
        <v>0</v>
      </c>
      <c r="F7" s="222">
        <v>1255</v>
      </c>
      <c r="G7" s="222">
        <v>0</v>
      </c>
      <c r="H7" s="223">
        <v>13295.91</v>
      </c>
      <c r="I7" s="222" t="s">
        <v>148</v>
      </c>
      <c r="J7" s="222" t="s">
        <v>119</v>
      </c>
      <c r="K7" s="222">
        <v>149.67000000000024</v>
      </c>
      <c r="L7" s="224">
        <v>420.84</v>
      </c>
      <c r="M7" s="223">
        <f>SUM(C7:L7)</f>
        <v>15349.86</v>
      </c>
      <c r="N7" s="225"/>
      <c r="O7" s="311" t="s">
        <v>149</v>
      </c>
      <c r="P7" s="167" t="s">
        <v>8</v>
      </c>
      <c r="Q7" s="120">
        <v>962.25</v>
      </c>
      <c r="R7" s="120">
        <v>8140.82</v>
      </c>
      <c r="S7" s="120">
        <v>187.36</v>
      </c>
      <c r="T7" s="120">
        <v>0.19</v>
      </c>
      <c r="U7" s="120">
        <v>163.21999999999912</v>
      </c>
      <c r="V7" s="226">
        <v>1767.66</v>
      </c>
      <c r="W7" s="120">
        <f>SUM(Q7:V7)</f>
        <v>11221.5</v>
      </c>
      <c r="X7" s="227"/>
      <c r="Y7" s="344" t="s">
        <v>150</v>
      </c>
      <c r="Z7" s="167" t="s">
        <v>8</v>
      </c>
      <c r="AA7" s="120">
        <v>8045</v>
      </c>
      <c r="AB7" s="120">
        <v>61</v>
      </c>
      <c r="AC7" s="120">
        <v>123</v>
      </c>
      <c r="AD7" s="228">
        <f>SUM(AA7:AC7)</f>
        <v>8229</v>
      </c>
      <c r="AF7" s="227"/>
      <c r="AG7" s="227"/>
      <c r="AH7" s="227"/>
    </row>
    <row r="8" spans="1:34" x14ac:dyDescent="0.25">
      <c r="A8" s="345"/>
      <c r="B8" s="167" t="s">
        <v>9</v>
      </c>
      <c r="C8" s="229">
        <v>214.77599999999998</v>
      </c>
      <c r="D8" s="229">
        <v>3.73</v>
      </c>
      <c r="E8" s="229">
        <v>0</v>
      </c>
      <c r="F8" s="229">
        <v>145</v>
      </c>
      <c r="G8" s="229">
        <v>0</v>
      </c>
      <c r="H8" s="230">
        <v>13568.03</v>
      </c>
      <c r="I8" s="229">
        <v>1168</v>
      </c>
      <c r="J8" s="229">
        <v>58.579000000000001</v>
      </c>
      <c r="K8" s="229">
        <v>44.752000000000351</v>
      </c>
      <c r="L8" s="231">
        <v>398.47300000000001</v>
      </c>
      <c r="M8" s="230">
        <f t="shared" ref="M8:M16" si="0">SUM(C8:L8)</f>
        <v>15601.34</v>
      </c>
      <c r="N8" s="225"/>
      <c r="O8" s="349"/>
      <c r="P8" s="167" t="s">
        <v>9</v>
      </c>
      <c r="Q8" s="122">
        <v>897.95500000000004</v>
      </c>
      <c r="R8" s="122">
        <v>9412.2080000000005</v>
      </c>
      <c r="S8" s="122">
        <v>342.005</v>
      </c>
      <c r="T8" s="122">
        <v>0</v>
      </c>
      <c r="U8" s="122">
        <v>203.07100000000082</v>
      </c>
      <c r="V8" s="232">
        <v>1434.1610000000001</v>
      </c>
      <c r="W8" s="122">
        <f t="shared" ref="W8:W16" si="1">SUM(Q8:V8)</f>
        <v>12289.400000000001</v>
      </c>
      <c r="X8" s="233"/>
      <c r="Y8" s="345"/>
      <c r="Z8" s="167" t="s">
        <v>9</v>
      </c>
      <c r="AA8" s="122">
        <v>7349.0439999999999</v>
      </c>
      <c r="AB8" s="122">
        <v>37.177</v>
      </c>
      <c r="AC8" s="122">
        <v>115.282</v>
      </c>
      <c r="AD8" s="228">
        <f t="shared" ref="AD8:AD16" si="2">SUM(AA8:AC8)</f>
        <v>7501.5029999999997</v>
      </c>
      <c r="AF8" s="233"/>
      <c r="AG8" s="233"/>
      <c r="AH8" s="227"/>
    </row>
    <row r="9" spans="1:34" x14ac:dyDescent="0.25">
      <c r="A9" s="345"/>
      <c r="B9" s="167" t="s">
        <v>10</v>
      </c>
      <c r="C9" s="229">
        <v>194.965</v>
      </c>
      <c r="D9" s="229">
        <v>3.95</v>
      </c>
      <c r="E9" s="229">
        <v>2.5670000000000002</v>
      </c>
      <c r="F9" s="229">
        <v>134.745</v>
      </c>
      <c r="G9" s="229">
        <v>0</v>
      </c>
      <c r="H9" s="230">
        <v>14411.6</v>
      </c>
      <c r="I9" s="230">
        <v>1073.5999999999999</v>
      </c>
      <c r="J9" s="229">
        <v>57.773000000000003</v>
      </c>
      <c r="K9" s="229">
        <v>45.948270000001223</v>
      </c>
      <c r="L9" s="231">
        <v>368.50055600000002</v>
      </c>
      <c r="M9" s="230">
        <f t="shared" si="0"/>
        <v>16293.648826000002</v>
      </c>
      <c r="N9" s="225"/>
      <c r="O9" s="349"/>
      <c r="P9" s="167" t="s">
        <v>10</v>
      </c>
      <c r="Q9" s="122">
        <v>515.89700000000005</v>
      </c>
      <c r="R9" s="122">
        <v>9463.9439999999995</v>
      </c>
      <c r="S9" s="122">
        <v>215.10900000000001</v>
      </c>
      <c r="T9" s="122">
        <v>0</v>
      </c>
      <c r="U9" s="122">
        <v>240.27264999999898</v>
      </c>
      <c r="V9" s="232">
        <v>869.98</v>
      </c>
      <c r="W9" s="122">
        <f t="shared" si="1"/>
        <v>11305.202649999999</v>
      </c>
      <c r="X9" s="233"/>
      <c r="Y9" s="345"/>
      <c r="Z9" s="167" t="s">
        <v>10</v>
      </c>
      <c r="AA9" s="122">
        <v>7008.8578399999997</v>
      </c>
      <c r="AB9" s="122">
        <v>107.30306</v>
      </c>
      <c r="AC9" s="122">
        <v>48.609139999999996</v>
      </c>
      <c r="AD9" s="228">
        <f t="shared" si="2"/>
        <v>7164.7700399999994</v>
      </c>
      <c r="AF9" s="233"/>
      <c r="AG9" s="233"/>
      <c r="AH9" s="227"/>
    </row>
    <row r="10" spans="1:34" x14ac:dyDescent="0.25">
      <c r="A10" s="345"/>
      <c r="B10" s="167" t="s">
        <v>11</v>
      </c>
      <c r="C10" s="229">
        <v>164.59067000000002</v>
      </c>
      <c r="D10" s="229">
        <v>6.0943699999999996</v>
      </c>
      <c r="E10" s="229">
        <v>3.08304</v>
      </c>
      <c r="F10" s="229">
        <v>207.91741999999999</v>
      </c>
      <c r="G10" s="229">
        <v>0</v>
      </c>
      <c r="H10" s="230">
        <v>16040.3884</v>
      </c>
      <c r="I10" s="230">
        <v>1050.9847</v>
      </c>
      <c r="J10" s="229">
        <v>45.186730000000004</v>
      </c>
      <c r="K10" s="229">
        <v>52.68237000000034</v>
      </c>
      <c r="L10" s="231">
        <v>429.17467499999998</v>
      </c>
      <c r="M10" s="230">
        <f t="shared" si="0"/>
        <v>18000.102374999999</v>
      </c>
      <c r="N10" s="225"/>
      <c r="O10" s="349"/>
      <c r="P10" s="167" t="s">
        <v>11</v>
      </c>
      <c r="Q10" s="122">
        <v>301.48500000000001</v>
      </c>
      <c r="R10" s="122">
        <v>9530.06</v>
      </c>
      <c r="S10" s="122">
        <v>199.244</v>
      </c>
      <c r="T10" s="122">
        <v>0</v>
      </c>
      <c r="U10" s="122">
        <v>207.53370999999848</v>
      </c>
      <c r="V10" s="232">
        <v>843.70600000000002</v>
      </c>
      <c r="W10" s="122">
        <f t="shared" si="1"/>
        <v>11082.028709999999</v>
      </c>
      <c r="X10" s="233"/>
      <c r="Y10" s="345"/>
      <c r="Z10" s="167" t="s">
        <v>11</v>
      </c>
      <c r="AA10" s="122">
        <v>6917.3442000000005</v>
      </c>
      <c r="AB10" s="122">
        <v>60.109000000000002</v>
      </c>
      <c r="AC10" s="122">
        <v>109.26499000000095</v>
      </c>
      <c r="AD10" s="228">
        <f t="shared" si="2"/>
        <v>7086.7181900000014</v>
      </c>
      <c r="AE10" s="14"/>
      <c r="AF10" s="233"/>
      <c r="AG10" s="233"/>
      <c r="AH10" s="227"/>
    </row>
    <row r="11" spans="1:34" x14ac:dyDescent="0.25">
      <c r="A11" s="345"/>
      <c r="B11" s="167" t="s">
        <v>12</v>
      </c>
      <c r="C11" s="229">
        <v>171.83078999999998</v>
      </c>
      <c r="D11" s="229">
        <v>7.1307399999999994</v>
      </c>
      <c r="E11" s="229">
        <v>2.6822399999999997</v>
      </c>
      <c r="F11" s="229">
        <v>201.65658000000002</v>
      </c>
      <c r="G11" s="229">
        <v>0</v>
      </c>
      <c r="H11" s="230">
        <v>17181.720799999999</v>
      </c>
      <c r="I11" s="230">
        <v>1464.3679</v>
      </c>
      <c r="J11" s="229">
        <v>44.918879999999994</v>
      </c>
      <c r="K11" s="229">
        <v>59.873620000000003</v>
      </c>
      <c r="L11" s="231">
        <v>489.04669200000001</v>
      </c>
      <c r="M11" s="230">
        <f t="shared" si="0"/>
        <v>19623.228242000001</v>
      </c>
      <c r="N11" s="225"/>
      <c r="O11" s="349"/>
      <c r="P11" s="167" t="s">
        <v>12</v>
      </c>
      <c r="Q11" s="122">
        <v>315.887</v>
      </c>
      <c r="R11" s="122">
        <v>10350.227999999999</v>
      </c>
      <c r="S11" s="122">
        <v>50.298000000000002</v>
      </c>
      <c r="T11" s="122">
        <v>0</v>
      </c>
      <c r="U11" s="122">
        <v>37.071000000000595</v>
      </c>
      <c r="V11" s="232">
        <v>2517.3580000000002</v>
      </c>
      <c r="W11" s="122">
        <f t="shared" si="1"/>
        <v>13270.842000000001</v>
      </c>
      <c r="X11" s="233"/>
      <c r="Y11" s="345"/>
      <c r="Z11" s="167" t="s">
        <v>12</v>
      </c>
      <c r="AA11" s="122">
        <v>6648.9370799999997</v>
      </c>
      <c r="AB11" s="122">
        <v>63.939570000000003</v>
      </c>
      <c r="AC11" s="122">
        <v>113.42994</v>
      </c>
      <c r="AD11" s="228">
        <f t="shared" si="2"/>
        <v>6826.3065900000001</v>
      </c>
      <c r="AE11" s="14"/>
      <c r="AF11" s="233"/>
      <c r="AG11" s="233"/>
      <c r="AH11" s="227"/>
    </row>
    <row r="12" spans="1:34" x14ac:dyDescent="0.25">
      <c r="A12" s="345"/>
      <c r="B12" s="167" t="s">
        <v>13</v>
      </c>
      <c r="C12" s="229">
        <v>168.0677</v>
      </c>
      <c r="D12" s="229">
        <v>7.7522600000000006</v>
      </c>
      <c r="E12" s="229">
        <v>2.1896300000000002</v>
      </c>
      <c r="F12" s="229">
        <v>220.03119999999998</v>
      </c>
      <c r="G12" s="229">
        <v>0</v>
      </c>
      <c r="H12" s="230">
        <v>18871.361199999999</v>
      </c>
      <c r="I12" s="230">
        <v>1775.9146000000001</v>
      </c>
      <c r="J12" s="229">
        <v>67.027479999999997</v>
      </c>
      <c r="K12" s="229">
        <v>66.559970000000007</v>
      </c>
      <c r="L12" s="231">
        <v>429.30619799999999</v>
      </c>
      <c r="M12" s="230">
        <f t="shared" si="0"/>
        <v>21608.210237999996</v>
      </c>
      <c r="N12" s="225"/>
      <c r="O12" s="349"/>
      <c r="P12" s="167" t="s">
        <v>13</v>
      </c>
      <c r="Q12" s="122">
        <v>349.34500000000003</v>
      </c>
      <c r="R12" s="122">
        <v>10350.891</v>
      </c>
      <c r="S12" s="122">
        <v>60.202999999999996</v>
      </c>
      <c r="T12" s="122">
        <v>0</v>
      </c>
      <c r="U12" s="122">
        <v>57.590999999999873</v>
      </c>
      <c r="V12" s="232">
        <v>2422.752</v>
      </c>
      <c r="W12" s="122">
        <f t="shared" si="1"/>
        <v>13240.781999999999</v>
      </c>
      <c r="X12" s="233"/>
      <c r="Y12" s="345"/>
      <c r="Z12" s="167" t="s">
        <v>13</v>
      </c>
      <c r="AA12" s="122">
        <v>5204.1232399999999</v>
      </c>
      <c r="AB12" s="122">
        <v>77.10965999999371</v>
      </c>
      <c r="AC12" s="122">
        <v>115.58049000000001</v>
      </c>
      <c r="AD12" s="228">
        <f t="shared" si="2"/>
        <v>5396.8133899999939</v>
      </c>
      <c r="AE12" s="14"/>
      <c r="AF12" s="233"/>
      <c r="AG12" s="233"/>
      <c r="AH12" s="227"/>
    </row>
    <row r="13" spans="1:34" x14ac:dyDescent="0.25">
      <c r="A13" s="345"/>
      <c r="B13" s="167" t="s">
        <v>14</v>
      </c>
      <c r="C13" s="229">
        <v>185.09082000000001</v>
      </c>
      <c r="D13" s="229">
        <v>7.4636500000000003</v>
      </c>
      <c r="E13" s="229">
        <v>1.2515399999999997</v>
      </c>
      <c r="F13" s="229">
        <v>204.57236000000006</v>
      </c>
      <c r="G13" s="229">
        <v>0</v>
      </c>
      <c r="H13" s="230">
        <v>20351.779419999995</v>
      </c>
      <c r="I13" s="230">
        <v>2085.8151399999992</v>
      </c>
      <c r="J13" s="229">
        <v>74.252530000000021</v>
      </c>
      <c r="K13" s="229">
        <v>67.130839999999992</v>
      </c>
      <c r="L13" s="231">
        <v>364.46499999999997</v>
      </c>
      <c r="M13" s="230">
        <f t="shared" si="0"/>
        <v>23341.821299999996</v>
      </c>
      <c r="N13" s="225"/>
      <c r="O13" s="349"/>
      <c r="P13" s="167" t="s">
        <v>14</v>
      </c>
      <c r="Q13" s="122">
        <v>367.74243999999993</v>
      </c>
      <c r="R13" s="122">
        <v>10010.94651</v>
      </c>
      <c r="S13" s="122">
        <v>66.534949999999995</v>
      </c>
      <c r="T13" s="122">
        <v>0</v>
      </c>
      <c r="U13" s="122">
        <v>674.49709000000007</v>
      </c>
      <c r="V13" s="232">
        <v>1768.886</v>
      </c>
      <c r="W13" s="122">
        <f t="shared" si="1"/>
        <v>12888.60699</v>
      </c>
      <c r="X13" s="233"/>
      <c r="Y13" s="345"/>
      <c r="Z13" s="167" t="s">
        <v>14</v>
      </c>
      <c r="AA13" s="122">
        <v>3633.5871699999998</v>
      </c>
      <c r="AB13" s="122">
        <v>96.990989999999996</v>
      </c>
      <c r="AC13" s="122">
        <v>114.53994999999995</v>
      </c>
      <c r="AD13" s="228">
        <f t="shared" si="2"/>
        <v>3845.1181099999994</v>
      </c>
      <c r="AE13" s="14"/>
      <c r="AF13" s="233"/>
      <c r="AG13" s="233"/>
      <c r="AH13" s="227"/>
    </row>
    <row r="14" spans="1:34" x14ac:dyDescent="0.25">
      <c r="A14" s="345"/>
      <c r="B14" s="167" t="s">
        <v>15</v>
      </c>
      <c r="C14" s="229">
        <v>181.11423124800001</v>
      </c>
      <c r="D14" s="229">
        <v>21.983345</v>
      </c>
      <c r="E14" s="229">
        <v>1.7697001999999999</v>
      </c>
      <c r="F14" s="229">
        <v>204.23340000000005</v>
      </c>
      <c r="G14" s="229">
        <v>0.34882000000000002</v>
      </c>
      <c r="H14" s="230">
        <v>21728.020787234898</v>
      </c>
      <c r="I14" s="230">
        <v>2364.389017512</v>
      </c>
      <c r="J14" s="229">
        <v>1.1089999999999999E-2</v>
      </c>
      <c r="K14" s="229">
        <v>88.934721084999993</v>
      </c>
      <c r="L14" s="231">
        <v>315.98422599999998</v>
      </c>
      <c r="M14" s="230">
        <f t="shared" si="0"/>
        <v>24906.789338279897</v>
      </c>
      <c r="N14" s="225"/>
      <c r="O14" s="349"/>
      <c r="P14" s="167" t="s">
        <v>15</v>
      </c>
      <c r="Q14" s="122">
        <v>351.61020999999994</v>
      </c>
      <c r="R14" s="122">
        <v>10601.626170999998</v>
      </c>
      <c r="S14" s="122">
        <v>5.2588300000000006</v>
      </c>
      <c r="T14" s="122">
        <v>0</v>
      </c>
      <c r="U14" s="122">
        <v>1445.2554325210829</v>
      </c>
      <c r="V14" s="232">
        <v>1727.4810000000002</v>
      </c>
      <c r="W14" s="122">
        <f t="shared" si="1"/>
        <v>14131.231643521081</v>
      </c>
      <c r="X14" s="233"/>
      <c r="Y14" s="345"/>
      <c r="Z14" s="167" t="s">
        <v>15</v>
      </c>
      <c r="AA14" s="122">
        <v>3231.2114625680829</v>
      </c>
      <c r="AB14" s="122">
        <v>97.295050879377413</v>
      </c>
      <c r="AC14" s="122">
        <v>130.95175166381389</v>
      </c>
      <c r="AD14" s="228">
        <f t="shared" si="2"/>
        <v>3459.4582651112742</v>
      </c>
      <c r="AE14" s="14"/>
      <c r="AF14" s="233"/>
      <c r="AG14" s="233"/>
      <c r="AH14" s="227"/>
    </row>
    <row r="15" spans="1:34" x14ac:dyDescent="0.25">
      <c r="A15" s="345"/>
      <c r="B15" s="167" t="s">
        <v>16</v>
      </c>
      <c r="C15" s="229">
        <v>172.79335091599998</v>
      </c>
      <c r="D15" s="229">
        <v>25.702846000000001</v>
      </c>
      <c r="E15" s="229">
        <v>1.4852289999999999</v>
      </c>
      <c r="F15" s="229">
        <v>153.39610500000001</v>
      </c>
      <c r="G15" s="229">
        <v>6.6409999999999997E-2</v>
      </c>
      <c r="H15" s="230">
        <v>23075.968025542064</v>
      </c>
      <c r="I15" s="230">
        <v>2614.4304898750015</v>
      </c>
      <c r="J15" s="229">
        <v>0</v>
      </c>
      <c r="K15" s="229">
        <v>81.901266674000013</v>
      </c>
      <c r="L15" s="231">
        <v>204.03577499999997</v>
      </c>
      <c r="M15" s="230">
        <f t="shared" si="0"/>
        <v>26329.779498007068</v>
      </c>
      <c r="N15" s="225"/>
      <c r="O15" s="349"/>
      <c r="P15" s="167" t="s">
        <v>16</v>
      </c>
      <c r="Q15" s="122">
        <v>149.69999999999999</v>
      </c>
      <c r="R15" s="122">
        <v>10874.5</v>
      </c>
      <c r="S15" s="122">
        <v>0.4</v>
      </c>
      <c r="T15" s="122">
        <v>0</v>
      </c>
      <c r="U15" s="122">
        <v>1937.636</v>
      </c>
      <c r="V15" s="232">
        <v>1305.548</v>
      </c>
      <c r="W15" s="122">
        <f t="shared" si="1"/>
        <v>14267.784000000001</v>
      </c>
      <c r="X15" s="233"/>
      <c r="Y15" s="345"/>
      <c r="Z15" s="167" t="s">
        <v>16</v>
      </c>
      <c r="AA15" s="122">
        <v>2173.7110691050552</v>
      </c>
      <c r="AB15" s="122">
        <v>86.518069578210344</v>
      </c>
      <c r="AC15" s="122">
        <v>136.60567338054466</v>
      </c>
      <c r="AD15" s="228">
        <f t="shared" si="2"/>
        <v>2396.8348120638102</v>
      </c>
      <c r="AE15" s="14"/>
      <c r="AF15" s="233"/>
      <c r="AG15" s="233"/>
      <c r="AH15" s="227"/>
    </row>
    <row r="16" spans="1:34" x14ac:dyDescent="0.25">
      <c r="A16" s="347"/>
      <c r="B16" s="234" t="s">
        <v>17</v>
      </c>
      <c r="C16" s="235">
        <v>119.009167002</v>
      </c>
      <c r="D16" s="235">
        <v>28.108949999999997</v>
      </c>
      <c r="E16" s="235">
        <v>0.35079600000000005</v>
      </c>
      <c r="F16" s="235">
        <v>214.978318</v>
      </c>
      <c r="G16" s="235">
        <v>1.5026299999999999</v>
      </c>
      <c r="H16" s="236">
        <v>25128.085009200047</v>
      </c>
      <c r="I16" s="236">
        <v>1885.9631298810059</v>
      </c>
      <c r="J16" s="235">
        <v>0.87567899999999999</v>
      </c>
      <c r="K16" s="235">
        <v>115.378149354</v>
      </c>
      <c r="L16" s="237">
        <v>64.174643000000003</v>
      </c>
      <c r="M16" s="236">
        <f t="shared" si="0"/>
        <v>27558.426471437051</v>
      </c>
      <c r="N16" s="225"/>
      <c r="O16" s="312"/>
      <c r="P16" s="234" t="s">
        <v>17</v>
      </c>
      <c r="Q16" s="154">
        <v>65.662739999999999</v>
      </c>
      <c r="R16" s="154">
        <v>11339.352769626274</v>
      </c>
      <c r="S16" s="154">
        <v>70.217870000000005</v>
      </c>
      <c r="T16" s="154">
        <v>0</v>
      </c>
      <c r="U16" s="154">
        <v>1491.6493957272746</v>
      </c>
      <c r="V16" s="238">
        <v>1133.472677</v>
      </c>
      <c r="W16" s="154">
        <f t="shared" si="1"/>
        <v>14100.355452353548</v>
      </c>
      <c r="X16" s="233"/>
      <c r="Y16" s="347"/>
      <c r="Z16" s="234" t="s">
        <v>17</v>
      </c>
      <c r="AA16" s="154">
        <v>1586.6</v>
      </c>
      <c r="AB16" s="154">
        <v>68.599999999999994</v>
      </c>
      <c r="AC16" s="154">
        <v>142.70000000000002</v>
      </c>
      <c r="AD16" s="228">
        <f t="shared" si="2"/>
        <v>1797.8999999999999</v>
      </c>
      <c r="AE16" s="14"/>
      <c r="AF16" s="233"/>
      <c r="AG16" s="233"/>
      <c r="AH16" s="227"/>
    </row>
    <row r="17" spans="1:38" ht="32.25" customHeight="1" x14ac:dyDescent="0.25">
      <c r="A17" s="340" t="s">
        <v>18</v>
      </c>
      <c r="B17" s="342"/>
      <c r="C17" s="188">
        <f>((C16-C15)/C15)*100</f>
        <v>-31.126304125062127</v>
      </c>
      <c r="D17" s="188">
        <f>((D16-D15)/D15)*100</f>
        <v>9.3612357168540612</v>
      </c>
      <c r="E17" s="30" t="s">
        <v>98</v>
      </c>
      <c r="F17" s="188">
        <f t="shared" ref="F17:M17" si="3">((F16-F15)/F15)*100</f>
        <v>40.145877889141971</v>
      </c>
      <c r="G17" s="188"/>
      <c r="H17" s="188">
        <f t="shared" si="3"/>
        <v>8.8928749657936734</v>
      </c>
      <c r="I17" s="188">
        <f t="shared" si="3"/>
        <v>-27.863328660492492</v>
      </c>
      <c r="J17" s="30" t="s">
        <v>98</v>
      </c>
      <c r="K17" s="188">
        <f>((K16-K15)/K15)*100</f>
        <v>40.874682455463663</v>
      </c>
      <c r="L17" s="188">
        <f t="shared" si="3"/>
        <v>-68.547357442585735</v>
      </c>
      <c r="M17" s="188">
        <f t="shared" si="3"/>
        <v>4.6663777549788454</v>
      </c>
      <c r="N17" s="175"/>
      <c r="O17" s="340" t="s">
        <v>18</v>
      </c>
      <c r="P17" s="342"/>
      <c r="Q17" s="188">
        <f>((Q16-Q15)/Q15)*100</f>
        <v>-56.137114228456909</v>
      </c>
      <c r="R17" s="188">
        <f>((R16-R15)/R15)*100</f>
        <v>4.2747047645985896</v>
      </c>
      <c r="S17" s="210" t="s">
        <v>98</v>
      </c>
      <c r="T17" s="188" t="s">
        <v>98</v>
      </c>
      <c r="U17" s="188">
        <f>((U16-U15)/U15)*100</f>
        <v>-23.017047798075868</v>
      </c>
      <c r="V17" s="188">
        <f>((V16-V15)/V15)*100</f>
        <v>-13.180313783943603</v>
      </c>
      <c r="W17" s="188">
        <f>((W16-W15)/W15)*100</f>
        <v>-1.1734726825585093</v>
      </c>
      <c r="X17" s="27"/>
      <c r="Y17" s="340" t="s">
        <v>18</v>
      </c>
      <c r="Z17" s="341"/>
      <c r="AA17" s="188">
        <f>((AA16-AA15)/AA15)*100</f>
        <v>-27.009618594194144</v>
      </c>
      <c r="AB17" s="188">
        <f>((AB16-AB15)/AB15)*100</f>
        <v>-20.710205007536405</v>
      </c>
      <c r="AC17" s="188">
        <f>((AC16-AC15)/AC15)*100</f>
        <v>4.4612544037452189</v>
      </c>
      <c r="AD17" s="26">
        <f>((AD16-AD15)/AD15)*100</f>
        <v>-24.988572806487806</v>
      </c>
      <c r="AF17" s="27"/>
      <c r="AG17" s="27"/>
      <c r="AH17" s="27"/>
    </row>
    <row r="18" spans="1:38" ht="34.5" customHeight="1" x14ac:dyDescent="0.25">
      <c r="A18" s="340" t="s">
        <v>99</v>
      </c>
      <c r="B18" s="342"/>
      <c r="C18" s="30">
        <f>((C16/C7)^(1/9)-1)*100</f>
        <v>-6.7711424350279774</v>
      </c>
      <c r="D18" s="30">
        <f t="shared" ref="D18:M18" si="4">((D16/D7)^(1/9)-1)*100</f>
        <v>21.812841633179978</v>
      </c>
      <c r="E18" s="30" t="s">
        <v>98</v>
      </c>
      <c r="F18" s="30">
        <f t="shared" si="4"/>
        <v>-17.802006748778709</v>
      </c>
      <c r="G18" s="30" t="s">
        <v>98</v>
      </c>
      <c r="H18" s="30">
        <f t="shared" si="4"/>
        <v>7.3286589270910696</v>
      </c>
      <c r="I18" s="30" t="s">
        <v>98</v>
      </c>
      <c r="J18" s="30" t="s">
        <v>98</v>
      </c>
      <c r="K18" s="30">
        <f t="shared" si="4"/>
        <v>-2.8499113768447826</v>
      </c>
      <c r="L18" s="30">
        <f t="shared" si="4"/>
        <v>-18.857271812983345</v>
      </c>
      <c r="M18" s="30">
        <f t="shared" si="4"/>
        <v>6.7182976016925133</v>
      </c>
      <c r="N18" s="175"/>
      <c r="O18" s="340" t="s">
        <v>99</v>
      </c>
      <c r="P18" s="342"/>
      <c r="Q18" s="30">
        <f>((Q16/Q7)^(1/9)-1)*100</f>
        <v>-25.792483394296873</v>
      </c>
      <c r="R18" s="30">
        <f t="shared" ref="R18:W18" si="5">((R16/R7)^(1/9)-1)*100</f>
        <v>3.7507210827114612</v>
      </c>
      <c r="S18" s="30">
        <f t="shared" si="5"/>
        <v>-10.331233189058809</v>
      </c>
      <c r="T18" s="188" t="s">
        <v>98</v>
      </c>
      <c r="U18" s="30">
        <f t="shared" si="5"/>
        <v>27.869195105417035</v>
      </c>
      <c r="V18" s="30">
        <f t="shared" si="5"/>
        <v>-4.8175400906395165</v>
      </c>
      <c r="W18" s="30">
        <f t="shared" si="5"/>
        <v>2.5698936517599691</v>
      </c>
      <c r="X18" s="175"/>
      <c r="Y18" s="340" t="s">
        <v>99</v>
      </c>
      <c r="Z18" s="342"/>
      <c r="AA18" s="30">
        <f>((AA16/AA7)^(1/9)-1)*100</f>
        <v>-16.505060237773694</v>
      </c>
      <c r="AB18" s="30">
        <f t="shared" ref="AB18:AD18" si="6">((AB16/AB7)^(1/9)-1)*100</f>
        <v>1.3131996101240828</v>
      </c>
      <c r="AC18" s="30">
        <f t="shared" si="6"/>
        <v>1.6643673490602806</v>
      </c>
      <c r="AD18" s="30">
        <f t="shared" si="6"/>
        <v>-15.54953363639482</v>
      </c>
      <c r="AF18" s="175"/>
      <c r="AG18" s="175"/>
      <c r="AH18" s="175"/>
    </row>
    <row r="19" spans="1:38" ht="34.5" customHeight="1" x14ac:dyDescent="0.25">
      <c r="A19" s="239" t="s">
        <v>120</v>
      </c>
      <c r="B19" s="176"/>
      <c r="C19" s="176"/>
      <c r="D19" s="176"/>
      <c r="E19" s="176"/>
      <c r="F19" s="176"/>
      <c r="G19" s="176"/>
      <c r="H19" s="176"/>
      <c r="I19" s="176"/>
      <c r="J19" s="176"/>
      <c r="K19" s="176"/>
      <c r="L19" s="176"/>
      <c r="M19" s="176"/>
      <c r="N19" s="175"/>
      <c r="O19" s="32"/>
      <c r="P19" s="32"/>
      <c r="Q19" s="32"/>
      <c r="R19" s="32"/>
      <c r="S19" s="36"/>
      <c r="T19" s="36"/>
      <c r="U19" s="36"/>
      <c r="V19" s="240"/>
      <c r="W19" s="240"/>
      <c r="X19" s="175"/>
      <c r="Y19" s="32"/>
      <c r="Z19" s="32"/>
      <c r="AA19" s="32"/>
      <c r="AB19" s="32"/>
      <c r="AC19" s="32"/>
      <c r="AD19" s="32"/>
      <c r="AE19" s="175"/>
      <c r="AF19" s="175"/>
      <c r="AG19" s="175"/>
      <c r="AH19" s="175"/>
    </row>
    <row r="20" spans="1:38" ht="28.5" customHeight="1" x14ac:dyDescent="0.25">
      <c r="A20" s="241"/>
      <c r="B20" s="241"/>
      <c r="C20" s="175"/>
      <c r="D20" s="175"/>
      <c r="E20" s="175"/>
      <c r="F20" s="175"/>
      <c r="G20" s="175"/>
      <c r="H20" s="175"/>
      <c r="I20" s="175"/>
      <c r="J20" s="175"/>
      <c r="K20" s="175"/>
      <c r="L20" s="175"/>
      <c r="M20" s="175"/>
      <c r="N20" s="175"/>
      <c r="O20" s="175"/>
      <c r="P20" s="175"/>
      <c r="Q20" s="175"/>
      <c r="R20" s="175"/>
      <c r="AC20" s="199"/>
      <c r="AD20" s="199"/>
      <c r="AL20" s="199"/>
    </row>
    <row r="21" spans="1:38" ht="16.5" customHeight="1" x14ac:dyDescent="0.25">
      <c r="A21" s="241"/>
      <c r="B21" s="241"/>
      <c r="C21" s="175"/>
      <c r="D21" s="175"/>
      <c r="E21" s="175"/>
      <c r="F21" s="175"/>
      <c r="G21" s="175"/>
      <c r="H21" s="175"/>
      <c r="I21" s="175"/>
      <c r="J21" s="175"/>
      <c r="K21" s="175"/>
      <c r="L21" s="175"/>
      <c r="M21" s="175"/>
      <c r="N21" s="175"/>
      <c r="O21" s="175"/>
      <c r="P21" s="175"/>
      <c r="Q21" s="175"/>
      <c r="R21" s="175"/>
      <c r="AC21" s="199"/>
      <c r="AD21" s="199"/>
      <c r="AL21" s="199"/>
    </row>
    <row r="22" spans="1:38" ht="19.5" customHeight="1" x14ac:dyDescent="0.25">
      <c r="A22" s="241"/>
      <c r="B22" s="241"/>
      <c r="C22" s="175"/>
      <c r="D22" s="175"/>
      <c r="E22" s="175"/>
      <c r="F22" s="175"/>
      <c r="G22" s="175"/>
      <c r="H22" s="175"/>
      <c r="I22" s="175"/>
      <c r="J22" s="175"/>
      <c r="K22" s="175"/>
      <c r="L22" s="175"/>
      <c r="M22" s="175"/>
      <c r="N22" s="175"/>
      <c r="O22" s="175"/>
      <c r="P22" s="175"/>
      <c r="Q22" s="175"/>
      <c r="R22" s="175"/>
      <c r="AC22" s="199"/>
      <c r="AD22" s="199"/>
    </row>
    <row r="23" spans="1:38" ht="29.25" customHeight="1" x14ac:dyDescent="0.25">
      <c r="F23" s="175"/>
      <c r="G23" s="175"/>
      <c r="AC23" s="219"/>
      <c r="AD23" s="219"/>
    </row>
    <row r="24" spans="1:38" ht="15" customHeight="1" x14ac:dyDescent="0.25">
      <c r="F24" s="175"/>
      <c r="G24" s="175"/>
      <c r="AC24" s="220"/>
      <c r="AD24" s="220"/>
    </row>
    <row r="25" spans="1:38" ht="15" customHeight="1" x14ac:dyDescent="0.25">
      <c r="F25" s="175"/>
      <c r="G25" s="175"/>
      <c r="AC25" s="34"/>
      <c r="AD25" s="34"/>
    </row>
    <row r="26" spans="1:38" ht="15" customHeight="1" x14ac:dyDescent="0.25">
      <c r="F26" s="175"/>
      <c r="G26" s="175"/>
      <c r="AC26" s="225"/>
      <c r="AD26" s="225"/>
    </row>
    <row r="27" spans="1:38" ht="15" customHeight="1" x14ac:dyDescent="0.25">
      <c r="F27" s="175"/>
      <c r="G27" s="175"/>
      <c r="AC27" s="225"/>
      <c r="AD27" s="225"/>
    </row>
    <row r="28" spans="1:38" ht="15" customHeight="1" x14ac:dyDescent="0.25">
      <c r="F28" s="175"/>
      <c r="G28" s="175"/>
      <c r="AC28" s="225"/>
      <c r="AD28" s="225"/>
    </row>
    <row r="29" spans="1:38" ht="15" customHeight="1" x14ac:dyDescent="0.25">
      <c r="F29" s="175"/>
      <c r="G29" s="175"/>
      <c r="AC29" s="225"/>
      <c r="AD29" s="225"/>
    </row>
    <row r="30" spans="1:38" ht="15" customHeight="1" x14ac:dyDescent="0.25">
      <c r="AC30" s="225"/>
      <c r="AD30" s="225"/>
    </row>
    <row r="31" spans="1:38" ht="15" customHeight="1" x14ac:dyDescent="0.25">
      <c r="AC31" s="225"/>
      <c r="AD31" s="225"/>
    </row>
    <row r="32" spans="1:38" ht="15" customHeight="1" x14ac:dyDescent="0.25">
      <c r="AC32" s="225"/>
      <c r="AD32" s="225"/>
    </row>
    <row r="33" spans="22:30" ht="14.25" customHeight="1" x14ac:dyDescent="0.25">
      <c r="AC33" s="225"/>
      <c r="AD33" s="225"/>
    </row>
    <row r="34" spans="22:30" ht="13.5" customHeight="1" x14ac:dyDescent="0.25">
      <c r="AC34" s="225"/>
      <c r="AD34" s="225"/>
    </row>
    <row r="35" spans="22:30" ht="36.75" customHeight="1" x14ac:dyDescent="0.25">
      <c r="AC35" s="27"/>
      <c r="AD35" s="27"/>
    </row>
    <row r="36" spans="22:30" ht="32.25" customHeight="1" x14ac:dyDescent="0.25">
      <c r="AC36" s="175"/>
      <c r="AD36" s="175"/>
    </row>
    <row r="38" spans="22:30" x14ac:dyDescent="0.25">
      <c r="W38" s="56"/>
    </row>
    <row r="40" spans="22:30" x14ac:dyDescent="0.25">
      <c r="V40" s="56"/>
      <c r="Z40" s="56"/>
    </row>
  </sheetData>
  <mergeCells count="12">
    <mergeCell ref="A17:B17"/>
    <mergeCell ref="O17:P17"/>
    <mergeCell ref="Y17:Z17"/>
    <mergeCell ref="A18:B18"/>
    <mergeCell ref="O18:P18"/>
    <mergeCell ref="Y18:Z18"/>
    <mergeCell ref="A1:M3"/>
    <mergeCell ref="O2:W3"/>
    <mergeCell ref="Y2:AD3"/>
    <mergeCell ref="A7:A16"/>
    <mergeCell ref="O7:O16"/>
    <mergeCell ref="Y7:Y16"/>
  </mergeCells>
  <pageMargins left="0.7" right="0.7" top="0.75" bottom="0.75" header="0.3" footer="0.3"/>
  <pageSetup paperSize="9" scale="68" orientation="portrait" r:id="rId1"/>
  <colBreaks count="2" manualBreakCount="2">
    <brk id="18" max="39" man="1"/>
    <brk id="2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6.1</vt:lpstr>
      <vt:lpstr>6.2</vt:lpstr>
      <vt:lpstr>6.3</vt:lpstr>
      <vt:lpstr>6.4</vt:lpstr>
      <vt:lpstr>6.5</vt:lpstr>
      <vt:lpstr>6.5 (Contd.)</vt:lpstr>
      <vt:lpstr>6.6</vt:lpstr>
      <vt:lpstr>6.6 conti</vt:lpstr>
      <vt:lpstr>6.6 conti 1</vt:lpstr>
      <vt:lpstr>6.7</vt:lpstr>
      <vt:lpstr>6.8</vt:lpstr>
      <vt:lpstr>6.9</vt:lpstr>
      <vt:lpstr>'6.6 conti 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2022-02-07T11:30:34Z</dcterms:created>
  <dcterms:modified xsi:type="dcterms:W3CDTF">2022-02-08T06:35:00Z</dcterms:modified>
</cp:coreProperties>
</file>