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drawings/drawing3.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4.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5.xml" ContentType="application/vnd.openxmlformats-officedocument.drawing+xml"/>
  <Override PartName="/xl/worksheets/sheet50.xml" ContentType="application/vnd.openxmlformats-officedocument.spreadsheetml.worksheet+xml"/>
  <Override PartName="/xl/drawings/drawing6.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10" yWindow="135" windowWidth="12120" windowHeight="9120" tabRatio="994" activeTab="8"/>
  </bookViews>
  <sheets>
    <sheet name="3.12.5" sheetId="1" r:id="rId1"/>
    <sheet name="3.12.4" sheetId="2" r:id="rId2"/>
    <sheet name="3.12.3" sheetId="3" r:id="rId3"/>
    <sheet name="3.12.2" sheetId="4" r:id="rId4"/>
    <sheet name="3.12.1" sheetId="5" r:id="rId5"/>
    <sheet name="3.11.2" sheetId="6" r:id="rId6"/>
    <sheet name="3.11.1" sheetId="7" r:id="rId7"/>
    <sheet name="3.10.8" sheetId="8" r:id="rId8"/>
    <sheet name="3.10.7(A" sheetId="9" r:id="rId9"/>
    <sheet name="3.10.6" sheetId="10" r:id="rId10"/>
    <sheet name="3.10.5" sheetId="11" r:id="rId11"/>
    <sheet name="3.10.4 b,c " sheetId="12" r:id="rId12"/>
    <sheet name="3.10.4a " sheetId="13" r:id="rId13"/>
    <sheet name="3.10.3" sheetId="14" r:id="rId14"/>
    <sheet name="3.10.2" sheetId="15" r:id="rId15"/>
    <sheet name="3.10.1" sheetId="16" r:id="rId16"/>
    <sheet name="3.9.5" sheetId="17" r:id="rId17"/>
    <sheet name="3.9.4" sheetId="18" r:id="rId18"/>
    <sheet name="3.9.3" sheetId="19" r:id="rId19"/>
    <sheet name="3.9.2" sheetId="20" r:id="rId20"/>
    <sheet name="3.9.1" sheetId="21" r:id="rId21"/>
    <sheet name="3.8.1" sheetId="22" r:id="rId22"/>
    <sheet name="3.7.1" sheetId="23" r:id="rId23"/>
    <sheet name="3.6.1" sheetId="24" r:id="rId24"/>
    <sheet name="3.5.11" sheetId="25" r:id="rId25"/>
    <sheet name="3.5.10" sheetId="26" r:id="rId26"/>
    <sheet name="3.5.9" sheetId="27" r:id="rId27"/>
    <sheet name="3.5.8" sheetId="28" r:id="rId28"/>
    <sheet name="3.5.6&amp; 3.5.7" sheetId="29" r:id="rId29"/>
    <sheet name="3.5.5" sheetId="30" r:id="rId30"/>
    <sheet name="3.5.4" sheetId="31" r:id="rId31"/>
    <sheet name="3.5.3" sheetId="32" r:id="rId32"/>
    <sheet name="3.5.2" sheetId="33" r:id="rId33"/>
    <sheet name="3.5.1" sheetId="34" r:id="rId34"/>
    <sheet name="3.4.8(a,b)" sheetId="35" r:id="rId35"/>
    <sheet name="3.4.6 &amp;3.4.7" sheetId="36" r:id="rId36"/>
    <sheet name="3.4.5" sheetId="37" r:id="rId37"/>
    <sheet name="3.4.4" sheetId="38" r:id="rId38"/>
    <sheet name="3.4.3" sheetId="39" r:id="rId39"/>
    <sheet name="3.4.2" sheetId="40" r:id="rId40"/>
    <sheet name="3.4.1 " sheetId="41" r:id="rId41"/>
    <sheet name="3.3.6" sheetId="42" r:id="rId42"/>
    <sheet name="3.3.5 &amp; 3.3.4" sheetId="43" r:id="rId43"/>
    <sheet name="3.3.3" sheetId="44" r:id="rId44"/>
    <sheet name="3.3.2" sheetId="45" r:id="rId45"/>
    <sheet name="3.3.1" sheetId="46" r:id="rId46"/>
    <sheet name="3.2.5" sheetId="47" r:id="rId47"/>
    <sheet name="3.2.4" sheetId="48" r:id="rId48"/>
    <sheet name="3.2.3" sheetId="49" r:id="rId49"/>
    <sheet name="3.2.2" sheetId="50" r:id="rId50"/>
    <sheet name="3.2.1" sheetId="51" r:id="rId51"/>
    <sheet name="3.1.1" sheetId="52" r:id="rId52"/>
  </sheets>
  <externalReferences>
    <externalReference r:id="rId55"/>
    <externalReference r:id="rId56"/>
  </externalReferences>
  <definedNames>
    <definedName name="_xlnm.Print_Area" localSheetId="11">'3.10.4 b,c '!$A$1:$E$25</definedName>
    <definedName name="_xlnm.Print_Area" localSheetId="12">'3.10.4a '!$A$1:$G$62</definedName>
    <definedName name="_xlnm.Print_Area" localSheetId="10">'3.10.5'!$J$1:$N$41</definedName>
    <definedName name="_xlnm.Print_Area" localSheetId="8">'3.10.7(A'!$A$1:$D$78</definedName>
    <definedName name="_xlnm.Print_Area" localSheetId="6">'3.11.1'!$A$1:$I$54</definedName>
    <definedName name="_xlnm.Print_Area" localSheetId="4">'3.12.1'!$A$1:$G$22</definedName>
    <definedName name="_xlnm.Print_Area" localSheetId="3">'3.12.2'!$A$1:$F$38</definedName>
    <definedName name="_xlnm.Print_Area" localSheetId="0">'3.12.5'!$A$1:$F$126</definedName>
    <definedName name="_xlnm.Print_Area" localSheetId="50">'3.2.1'!$A$1:$G$23</definedName>
    <definedName name="_xlnm.Print_Area" localSheetId="46">'3.2.5'!$A$1:$D$40</definedName>
    <definedName name="_xlnm.Print_Area" localSheetId="40">'3.4.1 '!$A$1:$H$40</definedName>
    <definedName name="_xlnm.Print_Area" localSheetId="39">'3.4.2'!$A$1:$L$44</definedName>
    <definedName name="_xlnm.Print_Area" localSheetId="38">'3.4.3'!$AL$1:$AW$44</definedName>
    <definedName name="_xlnm.Print_Area" localSheetId="36">'3.4.5'!$A$1:$I$45</definedName>
    <definedName name="_xlnm.Print_Area" localSheetId="35">'3.4.6 &amp;3.4.7'!$A$1:$I$66</definedName>
    <definedName name="_xlnm.Print_Area" localSheetId="33">'3.5.1'!$A$1:$K$47</definedName>
    <definedName name="_xlnm.Print_Area" localSheetId="24">'3.5.11'!$A$1:$I$44</definedName>
    <definedName name="_xlnm.Print_Area" localSheetId="32">'3.5.2'!$A$1:$O$21</definedName>
    <definedName name="_xlnm.Print_Area" localSheetId="30">'3.5.4'!$A$1:$E$26</definedName>
    <definedName name="_xlnm.Print_Area" localSheetId="29">'3.5.5'!$A$1:$G$31</definedName>
    <definedName name="_xlnm.Print_Area" localSheetId="27">'3.5.8'!$L$1:$W$46</definedName>
    <definedName name="_xlnm.Print_Area" localSheetId="26">'3.5.9'!$A$1:$K$27</definedName>
    <definedName name="_xlnm.Print_Area" localSheetId="23">'3.6.1'!$A$1:$E$32</definedName>
    <definedName name="_xlnm.Print_Area" localSheetId="22">'3.7.1'!$A$1:$E$79</definedName>
    <definedName name="_xlnm.Print_Area" localSheetId="21">'3.8.1'!$A$1:$F$36</definedName>
    <definedName name="_xlnm.Print_Area" localSheetId="19">'3.9.2'!$A$1:$D$54</definedName>
  </definedNames>
  <calcPr fullCalcOnLoad="1" iterate="1" iterateCount="1" iterateDelta="0.001"/>
</workbook>
</file>

<file path=xl/sharedStrings.xml><?xml version="1.0" encoding="utf-8"?>
<sst xmlns="http://schemas.openxmlformats.org/spreadsheetml/2006/main" count="3609" uniqueCount="1510">
  <si>
    <t>TABLE 3.4.3 :  FOREST AREA BY COMPOSITION (during 2005-06)</t>
  </si>
  <si>
    <t>TABLE  3.5.1  :  COMPARATIVE SITUATION OF FOREST COVER IN INDIA</t>
  </si>
  <si>
    <t xml:space="preserve">TABLE 3.5.2: CHANGES IN FOREST COVER OF THE  NORTH-EASTERN REGION </t>
  </si>
  <si>
    <t>TABLE 3.5.6:STATE-WISE PRODUCTION OF FOREST PRODUCE ( 2004-05)</t>
  </si>
  <si>
    <t>TABLE 3.5.7 :STATE-WISE PRODUCTION OF FOREST PRODUCE ( 2005-06)</t>
  </si>
  <si>
    <t>TABLE 3.5.8:STATE-WISE PRODUCTION OF FOREST PRODUCE --Concld.</t>
  </si>
  <si>
    <t xml:space="preserve">TABLE 3.5.5:PHYSIOGRAPHIC ZONE WISE GROWING STOCK </t>
  </si>
  <si>
    <t>TABLE 3.5.4 :PHYSIOGRAPHIC ZONE WISE TREE COVER ESTIMATE</t>
  </si>
  <si>
    <t>TABLE 3.5.3:STATE/UT WISE TREE COVER ESTIMATES</t>
  </si>
  <si>
    <t>TABLE  3.4.5:  FOREST COVER IN STATES/UTs IN INDIA - 2007</t>
  </si>
  <si>
    <t>TABLE  3.4.6 :  STATE/UT WISE FOREST COVER IN HILL DISTRICTS- 2007</t>
  </si>
  <si>
    <t>TABLE  3.4.7:STATE/UT WISE FOREST COVER IN TRIBAL DISTRICTS - 2007</t>
  </si>
  <si>
    <t xml:space="preserve">TABLE 3.5.9: STATE-WISE LIST OF MANGROVE AREAS </t>
  </si>
  <si>
    <t>TABLE 3.5.11 : STATE/UT WISE MANGROVE COVER, 2007</t>
  </si>
  <si>
    <t>TABLE 3.5.10: STATE/UT WISE MANGROVE COVER ASSESSMENT</t>
  </si>
  <si>
    <t>o</t>
  </si>
  <si>
    <t>TABLE  3.8.1  : STATE-WISE WASTE LANDS OF INDIA</t>
  </si>
  <si>
    <t xml:space="preserve">TABLE  3.6.1 :  DIVERSION OF FOREST LAND FOR NON FOREST USE SINCE THE ENFORCEMENT OF FOREST CONSERVATION ACT,1980    </t>
  </si>
  <si>
    <t>TABLE: 3.7.1 :  STATUS  OF JOINT FOREST MANAGEMENT IN INDIA</t>
  </si>
  <si>
    <t>Table 3.4.2 at annexure 3 presents the State/ UT wise details of forest area by ownership. Table 3.4.3 presents the State/ UT wise details of forest area by composition (Coniferous forest, non- coniferous forest, mixed).</t>
  </si>
  <si>
    <r>
      <t>3.4.2</t>
    </r>
    <r>
      <rPr>
        <sz val="7"/>
        <rFont val="Times New Roman"/>
        <family val="1"/>
      </rPr>
      <t xml:space="preserve">        </t>
    </r>
    <r>
      <rPr>
        <sz val="12"/>
        <rFont val="Times New Roman"/>
        <family val="1"/>
      </rPr>
      <t xml:space="preserve">As per the latest State of Forest Report 2009, the forest cover in the country is 690,889 kmsq. and constitutes 21.02  % of its geographic area.  </t>
    </r>
  </si>
  <si>
    <r>
      <t>Area                                         ( Sq. Km</t>
    </r>
    <r>
      <rPr>
        <b/>
        <vertAlign val="superscript"/>
        <sz val="12"/>
        <rFont val="Times New Roman"/>
        <family val="1"/>
      </rPr>
      <t xml:space="preserve"> </t>
    </r>
    <r>
      <rPr>
        <b/>
        <sz val="12"/>
        <rFont val="Times New Roman"/>
        <family val="1"/>
      </rPr>
      <t xml:space="preserve">)  </t>
    </r>
    <r>
      <rPr>
        <b/>
        <vertAlign val="superscript"/>
        <sz val="12"/>
        <rFont val="Times New Roman"/>
        <family val="1"/>
      </rPr>
      <t xml:space="preserve"> </t>
    </r>
  </si>
  <si>
    <r>
      <t xml:space="preserve">3.4.4 In India, 40.79 % of the total forest area is in the hill districts and this covers 39.82% of the total geographic area of the hill districts.  </t>
    </r>
    <r>
      <rPr>
        <b/>
        <sz val="12"/>
        <rFont val="Times New Roman"/>
        <family val="1"/>
      </rPr>
      <t>The table 3.4.6 at annexure 3 depicts the details of State / UT wise Forest Cover in Hill Districts of India.</t>
    </r>
    <r>
      <rPr>
        <sz val="12"/>
        <rFont val="Times New Roman"/>
        <family val="1"/>
      </rPr>
      <t xml:space="preserve">  It is pertinent to mention that, in India, 59.72 % of the total forest area is in tribal districts and covers 37.32% of total geographic area of tribal districts. </t>
    </r>
    <r>
      <rPr>
        <b/>
        <sz val="12"/>
        <rFont val="Times New Roman"/>
        <family val="1"/>
      </rPr>
      <t xml:space="preserve">The table 3.4.7 at annexure 3 depicts the details of State / UT wise Forest Cover in Tribal Districts of India.  </t>
    </r>
  </si>
  <si>
    <r>
      <t xml:space="preserve">3.4.5  </t>
    </r>
    <r>
      <rPr>
        <b/>
        <sz val="12"/>
        <rFont val="Times New Roman"/>
        <family val="1"/>
      </rPr>
      <t>State /UT wise Forest area covered and its percentage to total geographic area are presented in table 3.4.8a 3.4.8 b at annexure 3.</t>
    </r>
  </si>
  <si>
    <t>3.5 Changes in coverage of Forests, Trees and Mangroves</t>
  </si>
  <si>
    <t>3.5.1 Multi-pronged pressures on forests come from population, cattle grazing, fuel and fodder collection, industry and forest fires, etc.  The remaining good forest cover is, therefore, estimated to be just 11% against the desirable 33% of the total land area as per the National Forest Policy.  Up to the late seventies, forest land was a prime target for diversion for resettlement, agriculture and industrialization, and this trend was contained only by the Forest (Conservation) Act, 1980.</t>
  </si>
  <si>
    <r>
      <t>3.5.2  A significant decrease in the forest cover is  reported from   Andhra Pradesh, Arunachal Pradesh, Assam, Chhatisgarh, Nagaland and Tripura   whereas the states of  Jharkhand, Manipur, Meghalaya, Mizoram and Orissa  have shown a significant increase in forest cover</t>
    </r>
    <r>
      <rPr>
        <b/>
        <sz val="12"/>
        <rFont val="Times New Roman"/>
        <family val="1"/>
      </rPr>
      <t>.   The table 3.5.1 at annexure 3 exhibits the details of changes in forest cover in Indian States over time.</t>
    </r>
  </si>
  <si>
    <r>
      <t xml:space="preserve">3.5.3  It is very important to examine the details of changes in forest cover of the north eastern region which has 24.67% of forest cover to total forest cover of the Country.   There has been an increase in forest cover in 2007 over the year 2005  by  598 sq. km.  </t>
    </r>
    <r>
      <rPr>
        <b/>
        <sz val="12"/>
        <rFont val="Times New Roman"/>
        <family val="1"/>
      </rPr>
      <t>The table 3.5.2 at annexure 3 exhibits the details of changes in forest cover in the North Eastern States of India.</t>
    </r>
  </si>
  <si>
    <t xml:space="preserve">The State wise fish production data is available in table 3.12.3 </t>
  </si>
  <si>
    <r>
      <t xml:space="preserve">3.12.3 The inland fishery water resources contributes to the Country’s fish production in a significant manner.  </t>
    </r>
    <r>
      <rPr>
        <b/>
        <sz val="12"/>
        <rFont val="Times New Roman"/>
        <family val="1"/>
      </rPr>
      <t>The table 3.12.4.  presents the details of Inland water resources of water.</t>
    </r>
  </si>
  <si>
    <r>
      <t xml:space="preserve">3.12.4 Though, the livestock population in the country is increasing over the years, the incidence of livestock and poultry diseases are also increasing which has causes in environmental changes and serious impacts on environmental balance.  </t>
    </r>
    <r>
      <rPr>
        <b/>
        <sz val="12"/>
        <rFont val="Times New Roman"/>
        <family val="1"/>
      </rPr>
      <t>Table 3.12.5 at gives a summary of the incidence of various livestock and poultry diseases in 2009</t>
    </r>
  </si>
  <si>
    <t>u</t>
  </si>
  <si>
    <r>
      <t xml:space="preserve">3.5.4 In India,  only 2.82%  of total geographic area is having tree cover.  </t>
    </r>
    <r>
      <rPr>
        <b/>
        <sz val="12"/>
        <rFont val="Times New Roman"/>
        <family val="1"/>
      </rPr>
      <t>The table 3.5.3 at annexure 3 elaborates the State/ UT wise details of tree cover.</t>
    </r>
  </si>
  <si>
    <r>
      <t xml:space="preserve">3.5.5 The Country has been divided into 14 physiographic zones.  Among them, the zones with highest tree cover to its total geographic area are West Coast (7.78%) followed by Western Ghats (5.31%).  </t>
    </r>
    <r>
      <rPr>
        <b/>
        <sz val="12"/>
        <rFont val="Times New Roman"/>
        <family val="1"/>
      </rPr>
      <t>The zone wise details are shown in the table 3.5.4.</t>
    </r>
  </si>
  <si>
    <t>TABLE  3.4.8 (a)  :  STATE/UT WISE FOREST AREA (1995-2007)</t>
  </si>
  <si>
    <t>Total Forest   Area            Sq.Km</t>
  </si>
  <si>
    <t>1256*</t>
  </si>
  <si>
    <t>Source: M/o Environment &amp; Forest</t>
  </si>
  <si>
    <t>*Goa, Daman &amp; Diu</t>
  </si>
  <si>
    <t xml:space="preserve">                  </t>
  </si>
  <si>
    <t>16.81**</t>
  </si>
  <si>
    <t>35.07***</t>
  </si>
  <si>
    <t>17.49^</t>
  </si>
  <si>
    <t>TABLE  3.4.8 (b)  :STATE/UT WISE Percentage of FOREST to total geographic area               (1995-2007)</t>
  </si>
  <si>
    <t>TABLE 3.5.8:STATE-WISE PRODUCTION OF FOREST PRODUCE --Contd.</t>
  </si>
  <si>
    <t>The table 3.5.5 presents the details of  growing stock according to physiographic zones.</t>
  </si>
  <si>
    <r>
      <t xml:space="preserve">3.5.6   The </t>
    </r>
    <r>
      <rPr>
        <sz val="12"/>
        <color indexed="8"/>
        <rFont val="Times New Roman"/>
        <family val="1"/>
      </rPr>
      <t xml:space="preserve">Forest Produce has also some role in the degradation of forests.  Forest produce is defined under section 2(4) of the Indian Forest Act, 1927. Its legal definition includes timber, charcoal, wood-oil, resin, natural varnish, bark, lac, myrobalans, mahua flowers (whether found inside or brought from a forest or not), trees and leaves, flowers and fruit, plants (including grass, creepers, reeds and moss), wild animals, skins, tusks, horns, bones, cocoons, silk, honey, wax, other parts or produce of animals, and also includes peat, surface soil, rocks and minerals etc. when found inside or brought from a forest, among other things. Forest produce can be divided into several categories. From the point of view of usage, forest produce can be categorized into three types: Timber, Non Timber and Minor Minerals. </t>
    </r>
  </si>
  <si>
    <t>3.5.7 Mangrove cover assessment: Mangroves are various kinds of trees up to medium height and shrubs that grow in saline coastal sediment habitats.  At the intersection of land and sea, mangrove forests support a wealth of life, from fish to people, and may be more important to the health of the planet than we ever realized.</t>
  </si>
  <si>
    <r>
      <t xml:space="preserve">3.5.8 </t>
    </r>
    <r>
      <rPr>
        <b/>
        <sz val="12"/>
        <rFont val="Times New Roman"/>
        <family val="1"/>
      </rPr>
      <t>In India, the major mangrove areas are mainly in 10 State/ UTs of India and their details are given at table 3.5.9.</t>
    </r>
  </si>
  <si>
    <r>
      <t>3.5.9</t>
    </r>
    <r>
      <rPr>
        <sz val="7"/>
        <rFont val="Times New Roman"/>
        <family val="1"/>
      </rPr>
      <t xml:space="preserve">        </t>
    </r>
    <r>
      <rPr>
        <b/>
        <sz val="12"/>
        <rFont val="Times New Roman"/>
        <family val="1"/>
      </rPr>
      <t>There is an increase of 395 sq.km in mangrove cover assessment from 1991 to 2007 at all India level considering the States as shown in table 3.5.10 at annexure.3.</t>
    </r>
    <r>
      <rPr>
        <sz val="12"/>
        <rFont val="Times New Roman"/>
        <family val="1"/>
      </rPr>
      <t xml:space="preserve">  </t>
    </r>
  </si>
  <si>
    <r>
      <t>3.5.10</t>
    </r>
    <r>
      <rPr>
        <b/>
        <sz val="7"/>
        <rFont val="Times New Roman"/>
        <family val="1"/>
      </rPr>
      <t xml:space="preserve">    </t>
    </r>
    <r>
      <rPr>
        <b/>
        <sz val="12"/>
        <rFont val="Times New Roman"/>
        <family val="1"/>
      </rPr>
      <t xml:space="preserve">The details of mangrove cover  (2007) is given in Table 3.5.11. </t>
    </r>
  </si>
  <si>
    <t>In India, very dense mangrove consists of 30%, moderately dense 36% and open mangrove 34% of the total mangroves.</t>
  </si>
  <si>
    <t>3.6 Diversion of forest land for non-forest use</t>
  </si>
  <si>
    <r>
      <t>Forest Conservation Act</t>
    </r>
    <r>
      <rPr>
        <sz val="12"/>
        <rFont val="Times New Roman"/>
        <family val="1"/>
      </rPr>
      <t xml:space="preserve"> of India-1980 with amendments in 1988,  is to provide for conservation of forests and matters connected with protection of trees from illegal felling and destruction. This act covers all aspects of forests including reserve forests, protected forests or any forest land irrespective of its ownership.  Main features of this act are,</t>
    </r>
  </si>
  <si>
    <r>
      <t>·</t>
    </r>
    <r>
      <rPr>
        <sz val="7"/>
        <rFont val="Times New Roman"/>
        <family val="1"/>
      </rPr>
      <t xml:space="preserve">        </t>
    </r>
    <r>
      <rPr>
        <sz val="12"/>
        <rFont val="Times New Roman"/>
        <family val="1"/>
      </rPr>
      <t>No part of a reserved forest land can be used for non - forest purpose by the state government without prior approval from the central government.</t>
    </r>
  </si>
  <si>
    <r>
      <t>·</t>
    </r>
    <r>
      <rPr>
        <sz val="7"/>
        <rFont val="Times New Roman"/>
        <family val="1"/>
      </rPr>
      <t xml:space="preserve">        </t>
    </r>
    <r>
      <rPr>
        <sz val="12"/>
        <rFont val="Times New Roman"/>
        <family val="1"/>
      </rPr>
      <t>State Government can not lease forest land or its portions to any private person or to any authority, corporation, agency or organization which are not managed or controlled by government.</t>
    </r>
  </si>
  <si>
    <r>
      <t>·</t>
    </r>
    <r>
      <rPr>
        <sz val="7"/>
        <rFont val="Times New Roman"/>
        <family val="1"/>
      </rPr>
      <t xml:space="preserve">        </t>
    </r>
    <r>
      <rPr>
        <sz val="12"/>
        <rFont val="Times New Roman"/>
        <family val="1"/>
      </rPr>
      <t>A forest land can be cleared of trees (which have grown naturally) only when this land is to be used for reforestation.</t>
    </r>
  </si>
  <si>
    <t xml:space="preserve">However, ground scenario as depicted at table 3.6.1 shows the alarming degree of the forest area diverted since the implementation of Forest conservation act 1980.  </t>
  </si>
  <si>
    <t xml:space="preserve">The trend in forest area converted in various years is depicted below at chart 3.6.1. </t>
  </si>
  <si>
    <t>3.7 Conservation measures to increase forest cover</t>
  </si>
  <si>
    <t>Improving canopy cover in the forest land; and</t>
  </si>
  <si>
    <t>Undertaking afforestation in non-forest and degraded lands, preferably contiguous to forest blocks.</t>
  </si>
  <si>
    <t>3.7.2</t>
  </si>
  <si>
    <t>Realising the role of forests in controlling soil erosion, moderation of floods, recharging of ground aquifers, as habitat for wildlife, conservation of bio-diversity and gene pool, etc., programmes were launched as early as the Second Five Year Plan for extensive Watershed Management followed later by establishment of a Protected Areas Network, under the Wildlife (Protection) Act, 1972.</t>
  </si>
  <si>
    <t>3.7.1     A two pronged strategy to increase forest cover essentially comprises</t>
  </si>
  <si>
    <t>Approximate No. of JFMC members           (in lakhs)</t>
  </si>
  <si>
    <t>Area under JFM               (in ha.)</t>
  </si>
  <si>
    <r>
      <t xml:space="preserve">3.7.3 People’s participation in the protection of forests: </t>
    </r>
    <r>
      <rPr>
        <sz val="10"/>
        <rFont val="Times New Roman"/>
        <family val="1"/>
      </rPr>
      <t xml:space="preserve">Participation of people in the protection and management of forests has been emphasised in the National Forest Policy, 1988. Pursuant to this policy, Government of India through its resolution dated 1st June '90 formalised the Joint Forest Management (JFM) Programme. The JFM is being practiced through constitution of  forest protection committees.  About 84,632 committees are managing a total of 17.33 million ha of forest area under JFM . </t>
    </r>
  </si>
  <si>
    <t xml:space="preserve">3.8 Waste lands </t>
  </si>
  <si>
    <r>
      <t xml:space="preserve">3.8.1 In India, waste lands constitute </t>
    </r>
    <r>
      <rPr>
        <sz val="12"/>
        <color indexed="8"/>
        <rFont val="Times New Roman"/>
        <family val="1"/>
      </rPr>
      <t xml:space="preserve">approximately </t>
    </r>
    <r>
      <rPr>
        <sz val="12"/>
        <rFont val="Times New Roman"/>
        <family val="1"/>
      </rPr>
      <t xml:space="preserve">20.17 % of the total geographic area covered.  </t>
    </r>
    <r>
      <rPr>
        <b/>
        <sz val="12"/>
        <rFont val="Times New Roman"/>
        <family val="1"/>
      </rPr>
      <t>Table 3.8.1 at annexure 3 depicts the State wise distribution of waste lands.</t>
    </r>
    <r>
      <rPr>
        <sz val="12"/>
        <color indexed="12"/>
        <rFont val="Times New Roman"/>
        <family val="1"/>
      </rPr>
      <t xml:space="preserve">  </t>
    </r>
    <r>
      <rPr>
        <sz val="12"/>
        <rFont val="Times New Roman"/>
        <family val="1"/>
      </rPr>
      <t>The chart 3.8.1 shows the State /UT wise percentage of wasteland to the total geographic area in India.</t>
    </r>
  </si>
  <si>
    <t>3.9 Animal Species in India</t>
  </si>
  <si>
    <t>3.9.1 There are about 1,250,000 identified species of animal. This includes 1,190,200 invertebrates, among them 950,000 insects, 70,000 mollusks, 40,000 crustaceans, and 130,200 others. There are about 58,800 identified vertebrates, including 29,300 fish, 5,743 amphibians, 8,240 reptiles, 9,800 birds, and 5,416 mammals. As a comparison, almost 300,000 plant species are known.  Importantly, the numbers above do not account for species which have not yet been captured or described scientifically. Scientists estimated there might be as many as 10 - 30 million unidentified insect species, many of them living in the rainforest, and up to 1 million mite species. Mites are small arthropods, a group of animals related to but not the same as insects.</t>
  </si>
  <si>
    <t>Table 3.1.1. INDIA'S MAJOR BIOGEOGRAPHIC ZONES</t>
  </si>
  <si>
    <t>No.</t>
  </si>
  <si>
    <t>Name</t>
  </si>
  <si>
    <t>Biotic Province</t>
  </si>
  <si>
    <t>Total Area (sq.km)</t>
  </si>
  <si>
    <t>%</t>
  </si>
  <si>
    <t>Trans Himalaya</t>
  </si>
  <si>
    <t>Ladakh</t>
  </si>
  <si>
    <t>Tibetan Plateau</t>
  </si>
  <si>
    <t>Himalaya</t>
  </si>
  <si>
    <t>North-Western</t>
  </si>
  <si>
    <t>Western</t>
  </si>
  <si>
    <t>Central</t>
  </si>
  <si>
    <t>Eastern</t>
  </si>
  <si>
    <t>Desert</t>
  </si>
  <si>
    <t>Kachchh</t>
  </si>
  <si>
    <t>Thar</t>
  </si>
  <si>
    <t>Semi-Arid</t>
  </si>
  <si>
    <t>Central India</t>
  </si>
  <si>
    <t>Gujarat-Rajputana</t>
  </si>
  <si>
    <t>Malabar coast</t>
  </si>
  <si>
    <t>Western Ghat Mountains</t>
  </si>
  <si>
    <t>Deccan Peninsula</t>
  </si>
  <si>
    <t>Deccan South Plateau</t>
  </si>
  <si>
    <t>Deccan Central Plateau</t>
  </si>
  <si>
    <t>Eastern Plateau</t>
  </si>
  <si>
    <t>Chhota Nagpur</t>
  </si>
  <si>
    <t>Gangetic Plain</t>
  </si>
  <si>
    <t>Upper Gangetic</t>
  </si>
  <si>
    <t>Lower Gangetic</t>
  </si>
  <si>
    <t>Coasts</t>
  </si>
  <si>
    <t>East Coast</t>
  </si>
  <si>
    <t>North East</t>
  </si>
  <si>
    <t>Brahmaputra Valley</t>
  </si>
  <si>
    <t>North-Eastern Hills</t>
  </si>
  <si>
    <t>Island</t>
  </si>
  <si>
    <t>Andaman Islands</t>
  </si>
  <si>
    <t>Nicobar Islands</t>
  </si>
  <si>
    <t>Lakshadweep Islands</t>
  </si>
  <si>
    <t>Marine Influenced Area:</t>
  </si>
  <si>
    <t>Source: Wildlife Institute of India (Rodgers et al. 2002)/Zoological Survey of India</t>
  </si>
  <si>
    <t xml:space="preserve">TABLE   3.2.1  :   NUMBER AND STATUS OF PLANT SPECIES IN INDIA </t>
  </si>
  <si>
    <t>Type</t>
  </si>
  <si>
    <t>No. of    Known Species in the World</t>
  </si>
  <si>
    <t>No. of    Known Species        in India</t>
  </si>
  <si>
    <t>Percentage   of       Occurrence   in India</t>
  </si>
  <si>
    <t xml:space="preserve">No. of Endemic  Species </t>
  </si>
  <si>
    <t xml:space="preserve">No. of   ThreatenedSpecies </t>
  </si>
  <si>
    <t xml:space="preserve"> </t>
  </si>
  <si>
    <t>I</t>
  </si>
  <si>
    <t>Flowering Plants</t>
  </si>
  <si>
    <t>Gymnosperm</t>
  </si>
  <si>
    <t>Angiosperm</t>
  </si>
  <si>
    <t>ca. 5725</t>
  </si>
  <si>
    <t>II</t>
  </si>
  <si>
    <t>Non-flowering Plants</t>
  </si>
  <si>
    <t>Virus &amp; Bacteria</t>
  </si>
  <si>
    <t>Not Known</t>
  </si>
  <si>
    <t>Pteridophytes</t>
  </si>
  <si>
    <t>ca.47</t>
  </si>
  <si>
    <t>ca.414</t>
  </si>
  <si>
    <t>Algae</t>
  </si>
  <si>
    <t>ca.1924</t>
  </si>
  <si>
    <t>Fungi</t>
  </si>
  <si>
    <t>ca.4100</t>
  </si>
  <si>
    <t>ca.580</t>
  </si>
  <si>
    <t>Lichens</t>
  </si>
  <si>
    <t>ca.520</t>
  </si>
  <si>
    <t>Bryophytes</t>
  </si>
  <si>
    <t>ca.629</t>
  </si>
  <si>
    <t>ca.80</t>
  </si>
  <si>
    <t>Source : Botanical Survey of India, Kolkata.</t>
  </si>
  <si>
    <t xml:space="preserve">    *      : Approximate</t>
  </si>
  <si>
    <r>
      <t>Source</t>
    </r>
    <r>
      <rPr>
        <sz val="11"/>
        <rFont val="Cambria"/>
        <family val="0"/>
      </rPr>
      <t>: World figures are taken from IUCN Red List version 2010.1; data on the number of species in India is taken from ‘Plant Discoveries 2009-New Genera, Species and New Records’ compiled and edited by M. Sanjappa &amp; P. Singh published by BSI in 2010.</t>
    </r>
  </si>
  <si>
    <r>
      <t>3.2.2</t>
    </r>
    <r>
      <rPr>
        <sz val="7"/>
        <rFont val="Times New Roman"/>
        <family val="1"/>
      </rPr>
      <t xml:space="preserve">        </t>
    </r>
    <r>
      <rPr>
        <sz val="12"/>
        <rFont val="Times New Roman"/>
        <family val="1"/>
      </rPr>
      <t>Biodiversity the world over is in peril because the habitats are threatened due to such development programmes as creation of reservoirs, mining, forest clearing, laying of transport and communication networks, etc.  It is estimated that in the world wide perspective, slightly over 1000 animal species and sub-species are threatened with an extinction rate of one per year, while 20,000 flowering plants are thought to be at risk.</t>
    </r>
  </si>
  <si>
    <t xml:space="preserve">The table 3.2.2 and chart 3.2.1depicts the enormous situation of plant species at risk.  73% of the total rare and threatened species are in the endangered category. </t>
  </si>
  <si>
    <t>TABLE  3.2.2  :  RARE AND THREATENED SPECIES</t>
  </si>
  <si>
    <t xml:space="preserve">   (VASCULAR PLANTS)</t>
  </si>
  <si>
    <t>Category</t>
  </si>
  <si>
    <t>Approximate Number</t>
  </si>
  <si>
    <t>Rare</t>
  </si>
  <si>
    <t>Vulnerable</t>
  </si>
  <si>
    <t>Endangered</t>
  </si>
  <si>
    <t>Possibly Extinct</t>
  </si>
  <si>
    <t>Extinct</t>
  </si>
  <si>
    <t>Number</t>
  </si>
  <si>
    <t>Total Number</t>
  </si>
  <si>
    <t>Total Holdings of</t>
  </si>
  <si>
    <t>Specimens</t>
  </si>
  <si>
    <t>Herbarium</t>
  </si>
  <si>
    <t>Museums</t>
  </si>
  <si>
    <t>Total Geographical</t>
  </si>
  <si>
    <t>Within Habitats</t>
  </si>
  <si>
    <t>(ex situ)</t>
  </si>
  <si>
    <t>Outside Habitats</t>
  </si>
  <si>
    <t>Crop Group</t>
  </si>
  <si>
    <t>Species</t>
  </si>
  <si>
    <t>Cereals</t>
  </si>
  <si>
    <t>Millets &amp; Forages</t>
  </si>
  <si>
    <t>Grain Legumes</t>
  </si>
  <si>
    <t>Fibre Crops</t>
  </si>
  <si>
    <t>Vegetables</t>
  </si>
  <si>
    <t>Fruits</t>
  </si>
  <si>
    <t>Medicinal &amp; Aromatic Plants</t>
  </si>
  <si>
    <t>Source : National Bureau of Plant Genetic Resources</t>
  </si>
  <si>
    <t>Oilseeds</t>
  </si>
  <si>
    <t>Plant Species</t>
  </si>
  <si>
    <t>No. of Accession</t>
  </si>
  <si>
    <t>Camellia sinensis</t>
  </si>
  <si>
    <t>Cicer microphyllum</t>
  </si>
  <si>
    <t>Zea mays &amp; allied genera</t>
  </si>
  <si>
    <t>Gene Banks</t>
  </si>
  <si>
    <t>Intermediate &amp; Recalcitrant</t>
  </si>
  <si>
    <t>Fruits &amp; Nuts</t>
  </si>
  <si>
    <t>Spices &amp; Condiments</t>
  </si>
  <si>
    <t>Plantation Crops</t>
  </si>
  <si>
    <t>Orthodox</t>
  </si>
  <si>
    <t>Millets and Forages</t>
  </si>
  <si>
    <t>Raphanus sativus</t>
  </si>
  <si>
    <t>Brassica spp. (oleracea, napus, campestris, carinata, juncea, nigra)</t>
  </si>
  <si>
    <t>Area (Sq. Km.)</t>
  </si>
  <si>
    <t>Pseudo Cereals</t>
  </si>
  <si>
    <t>Agro-Forestry</t>
  </si>
  <si>
    <t>Mangifera indica</t>
  </si>
  <si>
    <t>Citrus spp.</t>
  </si>
  <si>
    <t>Eruca species</t>
  </si>
  <si>
    <t>Garcinia spp.</t>
  </si>
  <si>
    <t>Poncirus trifoliata</t>
  </si>
  <si>
    <t>Sesamum spp.</t>
  </si>
  <si>
    <t>Medicinal &amp; Aromatic Plants &amp; Narcotics</t>
  </si>
  <si>
    <t>Duplicate Safety Samples</t>
  </si>
  <si>
    <t>Industrial crops</t>
  </si>
  <si>
    <t>Miscellaneous</t>
  </si>
  <si>
    <t>Litchi chinensis</t>
  </si>
  <si>
    <t>Pseudocereals</t>
  </si>
  <si>
    <t>Narcotics &amp; dyes</t>
  </si>
  <si>
    <t>Accessions*</t>
  </si>
  <si>
    <t xml:space="preserve">         *  :</t>
  </si>
  <si>
    <t>Dormant Buds</t>
  </si>
  <si>
    <t>Pollen grains</t>
  </si>
  <si>
    <t>Varieties*</t>
  </si>
  <si>
    <t>Registered germplasm*</t>
  </si>
  <si>
    <t>Elite*</t>
  </si>
  <si>
    <t>Number of Species</t>
  </si>
  <si>
    <t>included in respective Categories stored as orthodox seeds.</t>
  </si>
  <si>
    <t>Agroforestry &amp; Forestry species</t>
  </si>
  <si>
    <t xml:space="preserve">Fibres </t>
  </si>
  <si>
    <t>65*</t>
  </si>
  <si>
    <t>Index Herbariorum online</t>
  </si>
  <si>
    <t>Unclassed Forests+</t>
  </si>
  <si>
    <t>Protected Forests+</t>
  </si>
  <si>
    <t>Reserve Forests+</t>
  </si>
  <si>
    <t>Botanical Gardens*</t>
  </si>
  <si>
    <t>Source: FSI State of Forest Report, 2009;</t>
  </si>
  <si>
    <t>BGCI website</t>
  </si>
  <si>
    <t>**</t>
  </si>
  <si>
    <t>Biosphere Reserves**</t>
  </si>
  <si>
    <t>National Parks**</t>
  </si>
  <si>
    <t>Sanctuaries**</t>
  </si>
  <si>
    <t>India has a rich heritage of species and genetic strains of flora. Overall about six percent of world species are found in India. It is estimated that India is one of the seventeen mega-diversity (eleventh among these in respect to number of endemic vascular plant species*) and tenth among the plant rich countries of the world as well as sixth among the centers of diversity and origin of agro-diversity. Out of the total thirty four biodiversity hot-spots in the world, India has four, viz. Himalaya, Indo-Burma, Western Ghats and Sri Lanka, and Sundaland (www.biodiversityhotspots.org). The growing urbanization and industrialization causes the decrease of Natural habitats, which further results in the loss to biological diversity. Biodiversity, once lost cannot be recovered.</t>
  </si>
  <si>
    <t>Note:</t>
  </si>
  <si>
    <t>CLASS*</t>
  </si>
  <si>
    <t>EX</t>
  </si>
  <si>
    <t>EW</t>
  </si>
  <si>
    <t>CR</t>
  </si>
  <si>
    <t>EN</t>
  </si>
  <si>
    <t>VU</t>
  </si>
  <si>
    <t>LR/ cd</t>
  </si>
  <si>
    <t>NT</t>
  </si>
  <si>
    <t>DD</t>
  </si>
  <si>
    <t>LC</t>
  </si>
  <si>
    <t>ANTHOCEROTOPSIDA</t>
  </si>
  <si>
    <t>BRYOPSIDA</t>
  </si>
  <si>
    <t>CHLOROPHYCEAE</t>
  </si>
  <si>
    <t>CONIFEROPSIDA</t>
  </si>
  <si>
    <t>CYCADOPSIDA</t>
  </si>
  <si>
    <t>FLORIDEOPHYCEAE</t>
  </si>
  <si>
    <t>GINKGOOPSIDA</t>
  </si>
  <si>
    <t>ISOETOPSIDA</t>
  </si>
  <si>
    <t>JUNGERMANNIOPSIDA</t>
  </si>
  <si>
    <t>LILIOPSIDA</t>
  </si>
  <si>
    <t>LYCOPODIOPSIDA</t>
  </si>
  <si>
    <t>MAGNOLIOPSIDA</t>
  </si>
  <si>
    <t>MARCHANTIOPSIDA</t>
  </si>
  <si>
    <t>POLYPODIOPSIDA</t>
  </si>
  <si>
    <t>SELLAGINELLOPSIDA</t>
  </si>
  <si>
    <t>SPHAGNOPSIDA</t>
  </si>
  <si>
    <t>TAKAKIOPSIDA</t>
  </si>
  <si>
    <t>ULVOPHYCEAE</t>
  </si>
  <si>
    <t>TOTAL</t>
  </si>
  <si>
    <t>OTHER GROUPS</t>
  </si>
  <si>
    <t>BASIDIOMYCETES</t>
  </si>
  <si>
    <t>LECANOROMYCETES</t>
  </si>
  <si>
    <t>PHAEOPHYCEAE</t>
  </si>
  <si>
    <t>*Anthocerotopsida (hornworts); Bryopsida, Sphagnopsida and Takakiopsida (true mosses); Chlorophyceae and Ulvophyceae (green algae); Coniferopsida (conifers); Cycadopsida (cycads); Florideophyceae (red algae); Ginkgoopsida (ginkgo); Isoetopsida (quillworts); Jungermanniopsida and Marchantiopsida (liverworts); Liliopsida (monocotyledons); Lycopodiopsida  (club mosses);  Magnoliopsida (dicotyledons);  Polypodiopsida (true ferns);</t>
  </si>
  <si>
    <t xml:space="preserve">Sellaginellopsida (spike mosses). </t>
  </si>
  <si>
    <r>
      <t>Other groups</t>
    </r>
    <r>
      <rPr>
        <sz val="11"/>
        <rFont val="Cambria"/>
        <family val="0"/>
      </rPr>
      <t>: Basidiomycetes (club fungi); Lecanoromyctes (discolichens); Phaeophyceae (brown algae).</t>
    </r>
  </si>
  <si>
    <t>STATUS</t>
  </si>
  <si>
    <t>NUMBER OF SPECIES</t>
  </si>
  <si>
    <t>GLOBAL</t>
  </si>
  <si>
    <t>INDIA</t>
  </si>
  <si>
    <t>Extinct (EX)</t>
  </si>
  <si>
    <t>Extinct/Endangered (EX/E)</t>
  </si>
  <si>
    <t>Endangered (E)</t>
  </si>
  <si>
    <t>Vulnerable (V)</t>
  </si>
  <si>
    <t>Rare (R)</t>
  </si>
  <si>
    <t>Indeterminate (I)</t>
  </si>
  <si>
    <t>Total under threat</t>
  </si>
  <si>
    <t>Total number of species</t>
  </si>
  <si>
    <t>Percentage under threat</t>
  </si>
  <si>
    <t xml:space="preserve">The figure includes 3777 released varieties and 2024 genetic stocks </t>
  </si>
  <si>
    <t>No. of crop species conserved - 1583</t>
  </si>
  <si>
    <t>Wild Relatives*</t>
  </si>
  <si>
    <t>Rare &amp; Endangered plants</t>
  </si>
  <si>
    <t>(in situ)</t>
  </si>
  <si>
    <t>No. of Accessions</t>
  </si>
  <si>
    <t>Crop group</t>
  </si>
  <si>
    <t xml:space="preserve">Genera </t>
  </si>
  <si>
    <t>Cultures</t>
  </si>
  <si>
    <t>Accessions (no.)</t>
  </si>
  <si>
    <t>(no.)</t>
  </si>
  <si>
    <r>
      <t xml:space="preserve">Temperate and Minor Fruits </t>
    </r>
    <r>
      <rPr>
        <sz val="10"/>
        <rFont val="Arial"/>
        <family val="2"/>
      </rPr>
      <t>(mulberry, strawberry, apple,pear,blackberry)</t>
    </r>
  </si>
  <si>
    <r>
      <t>Tuber crops</t>
    </r>
    <r>
      <rPr>
        <sz val="10"/>
        <rFont val="Arial"/>
        <family val="2"/>
      </rPr>
      <t xml:space="preserve"> (sweet potato, yam, taro)</t>
    </r>
  </si>
  <si>
    <r>
      <t xml:space="preserve">Bulbous and other crops </t>
    </r>
    <r>
      <rPr>
        <sz val="10"/>
        <rFont val="Arial"/>
        <family val="2"/>
      </rPr>
      <t>(garlic, gladiolus)</t>
    </r>
  </si>
  <si>
    <r>
      <t xml:space="preserve">Medicinal and Aromatic Plants </t>
    </r>
    <r>
      <rPr>
        <sz val="10"/>
        <rFont val="Arial"/>
        <family val="2"/>
      </rPr>
      <t>(species of bacopa, mentha, rauvolfia, tylophora)</t>
    </r>
  </si>
  <si>
    <t>Extinct in the Wild</t>
  </si>
  <si>
    <t>Critically Endangered</t>
  </si>
  <si>
    <t>Endangered,</t>
  </si>
  <si>
    <t>Vulnerable,</t>
  </si>
  <si>
    <t>Lower Risk/conservation dependent,</t>
  </si>
  <si>
    <t>Near Threatened (includes LR/nt - Lower Risk/near threatened)</t>
  </si>
  <si>
    <t>Data Deficient,</t>
  </si>
  <si>
    <t>Least Concern (includes LR/lc - Lower Risk, least concern).</t>
  </si>
  <si>
    <r>
      <t>Tropical Fruits</t>
    </r>
    <r>
      <rPr>
        <sz val="10"/>
        <rFont val="Arial"/>
        <family val="2"/>
      </rPr>
      <t xml:space="preserve"> (banana, grape)</t>
    </r>
  </si>
  <si>
    <r>
      <t xml:space="preserve">Spices and Industrial crops </t>
    </r>
    <r>
      <rPr>
        <sz val="10"/>
        <rFont val="Arial"/>
        <family val="2"/>
      </rPr>
      <t>(ginger, turmeric, pepper, cardamom, hops, jojoba)</t>
    </r>
  </si>
  <si>
    <t>Source : National Bureau of Plant Genetic Resources, New Delhi</t>
  </si>
  <si>
    <t>TABLE  3.3.1  :  REFERENCE COLLECTIONS OF FLORA</t>
  </si>
  <si>
    <t>TABLE 3.3.3 : STATUS OF IN-VITRO CONSERVATION</t>
  </si>
  <si>
    <t>TABLE 3.3.4 :  STATUS OF CRYOPRESERVATION OF DORMANT BUDS &amp;  POLLEN GRAINS</t>
  </si>
  <si>
    <t xml:space="preserve">TABLE 3.3.5 :  STATUS OF  GERMPLASM   AT NATIONAL CRYOBANK </t>
  </si>
  <si>
    <t>TABLE 3.2.5:STATUS CATEGORY SUMMARY AT GLOBAL LEVEL (IUCN Red List version 2010)</t>
  </si>
  <si>
    <t>Note : IUCN Red List Categories:</t>
  </si>
  <si>
    <t>As evident from Chart 3.2.3, at global level, nearly 1% of the plant species are extinct, 13 % critically endangered and 37.72% are in a vulnerable state.</t>
  </si>
  <si>
    <t>TABLE 3.2.4: STATUS CATEGORY SUMMARY BY MAJOR TAXONOMIC GROUP (IUCN RED LIST VERSION 2010.1)</t>
  </si>
  <si>
    <r>
      <t xml:space="preserve">3.3 </t>
    </r>
    <r>
      <rPr>
        <b/>
        <sz val="12"/>
        <color indexed="16"/>
        <rFont val="Times New Roman"/>
        <family val="1"/>
      </rPr>
      <t>Conservation Measures of Agro Biodiversity</t>
    </r>
  </si>
  <si>
    <t xml:space="preserve">3.3.1 There is a pressing need for the conservation of plant species.  But it is largely impractical to conserve the very large number of crop species and their wild relatives in their natural habitats.  National parks, seed banks etc are initiatives in this direction.  </t>
  </si>
  <si>
    <t>The details of total holdings collections and specimens of flora in India are shown at table 3.3.1.</t>
  </si>
  <si>
    <t>Collections and</t>
  </si>
  <si>
    <t>3.3.2 The National Bureau of Plant Genetic Resources (NBGR) established in 1976 as an institution under Indian Council of Agricultural Research (ICAR) emerged as an important organization dealing with various establishments of plant genetic resources.  The organization is entrusted with the vital responsibility of germ plasm, exchange with appropriate quarantine measures, survey exploration, their organization, planning and coordination, comprising evaluation, documentation and conservation of diverse plant genetic resources. The National Gene Bank has also been established within the complex. Within the new trade related intellectual property rights (TRIPS) within World Trade Organisation related agreements, documentation of our genetic resources is very important.</t>
  </si>
  <si>
    <t>The table 3.3.2 to 3.3.5 present the various conservation measures for plants in India</t>
  </si>
  <si>
    <t>There are 131 Botanical gardens in India exhibiting and protecting the Plant diversity of India.</t>
  </si>
  <si>
    <t xml:space="preserve">3.4 Forest and Trees in  India </t>
  </si>
  <si>
    <t xml:space="preserve">3.4.1 Though more than one-fifth of India’s geographic area is recorded as forest area, it is not known with certainty how much forest area actually bears forest cover. The National Forest Policy (1952 and 1988) aims at having one third of country’s land area under forest and tree cover.  India has 76.95 million hectares of recorded forest area in March 2007. This accounts for 23.41% of total geographic area. Per capita availability of forests in India is 0.06 ha which is much lower than the world average of 0.8 ha.  </t>
  </si>
  <si>
    <t>TABLE  3.3.2 : STATUS OF EX-SITU CONSERVATION (BASE COLLECTION) OF ORTHODOX SEEDS, AT -180 C</t>
  </si>
  <si>
    <t>A comparison of the India Scenario vis –a vis the global situation shows 3.7 % of the World’s threatened vascular plants are in India.  In India, 7.7 % of vascular plant species are under threat, while at global level, 13.8% vascular plants are in a similar position.</t>
  </si>
  <si>
    <r>
      <t>EX</t>
    </r>
    <r>
      <rPr>
        <sz val="10"/>
        <rFont val="Arial"/>
        <family val="0"/>
      </rPr>
      <t xml:space="preserve"> - Extubct</t>
    </r>
  </si>
  <si>
    <r>
      <t>EW</t>
    </r>
    <r>
      <rPr>
        <sz val="10"/>
        <rFont val="Arial"/>
        <family val="0"/>
      </rPr>
      <t xml:space="preserve"> - Extinct in the Wild</t>
    </r>
  </si>
  <si>
    <r>
      <t xml:space="preserve">CR </t>
    </r>
    <r>
      <rPr>
        <sz val="10"/>
        <rFont val="Arial"/>
        <family val="0"/>
      </rPr>
      <t xml:space="preserve">- Critically Endangered </t>
    </r>
  </si>
  <si>
    <r>
      <t xml:space="preserve">EN </t>
    </r>
    <r>
      <rPr>
        <sz val="10"/>
        <rFont val="Arial"/>
        <family val="0"/>
      </rPr>
      <t>- Endangered</t>
    </r>
  </si>
  <si>
    <r>
      <t>VU</t>
    </r>
    <r>
      <rPr>
        <sz val="10"/>
        <rFont val="Arial"/>
        <family val="0"/>
      </rPr>
      <t xml:space="preserve"> - Vulnerable</t>
    </r>
  </si>
  <si>
    <r>
      <t>LR/cd</t>
    </r>
    <r>
      <rPr>
        <sz val="10"/>
        <rFont val="Arial"/>
        <family val="0"/>
      </rPr>
      <t xml:space="preserve"> - Lower Risk/conservation dependent  </t>
    </r>
  </si>
  <si>
    <r>
      <t>NT</t>
    </r>
    <r>
      <rPr>
        <sz val="10"/>
        <rFont val="Arial"/>
        <family val="0"/>
      </rPr>
      <t xml:space="preserve">  - Near Threatened</t>
    </r>
  </si>
  <si>
    <r>
      <t xml:space="preserve">DD </t>
    </r>
    <r>
      <rPr>
        <sz val="10"/>
        <rFont val="Arial"/>
        <family val="0"/>
      </rPr>
      <t>- Data Deficient</t>
    </r>
  </si>
  <si>
    <r>
      <t>LC</t>
    </r>
    <r>
      <rPr>
        <sz val="10"/>
        <rFont val="Arial"/>
        <family val="0"/>
      </rPr>
      <t xml:space="preserve">  - Least Concern (indudes </t>
    </r>
    <r>
      <rPr>
        <b/>
        <sz val="10"/>
        <rFont val="Arial"/>
        <family val="2"/>
      </rPr>
      <t>LR/Ic</t>
    </r>
    <r>
      <rPr>
        <sz val="10"/>
        <rFont val="Arial"/>
        <family val="0"/>
      </rPr>
      <t xml:space="preserve"> - Lower Risk, Least Concern).</t>
    </r>
  </si>
  <si>
    <t>TABLE 3.3.6 :CONSERVATION MEASURES (in India)</t>
  </si>
  <si>
    <r>
      <t xml:space="preserve">TABLE 3.2.3 </t>
    </r>
    <r>
      <rPr>
        <sz val="11"/>
        <color indexed="16"/>
        <rFont val="Cambria"/>
        <family val="0"/>
      </rPr>
      <t>:</t>
    </r>
    <r>
      <rPr>
        <b/>
        <sz val="11"/>
        <color indexed="16"/>
        <rFont val="Cambria"/>
        <family val="0"/>
      </rPr>
      <t xml:space="preserve"> THREATENED VASCULAR PLANTS</t>
    </r>
  </si>
  <si>
    <r>
      <t xml:space="preserve">Note : [Based on ’Red List of Threatened Vascular Plant Species in India’ by C.K. Rao </t>
    </r>
    <r>
      <rPr>
        <i/>
        <sz val="11"/>
        <rFont val="Cambria"/>
        <family val="0"/>
      </rPr>
      <t>et al</t>
    </r>
    <r>
      <rPr>
        <sz val="11"/>
        <rFont val="Cambria"/>
        <family val="0"/>
      </rPr>
      <t>., 2003 published by BSI ENVIS Centre (compiled from the 1997 IUCN Red List of Threatened Plants)]</t>
    </r>
  </si>
  <si>
    <t>Status Category summary by major taxonomic group of threatened plants in India is available in table 3.2.4.</t>
  </si>
  <si>
    <r>
      <t>(As on 30</t>
    </r>
    <r>
      <rPr>
        <b/>
        <i/>
        <vertAlign val="superscript"/>
        <sz val="10"/>
        <rFont val="Arial"/>
        <family val="2"/>
      </rPr>
      <t>st</t>
    </r>
    <r>
      <rPr>
        <b/>
        <i/>
        <sz val="10"/>
        <rFont val="Arial"/>
        <family val="2"/>
      </rPr>
      <t xml:space="preserve"> November, 2010)</t>
    </r>
  </si>
  <si>
    <r>
      <t>(As on 31</t>
    </r>
    <r>
      <rPr>
        <i/>
        <vertAlign val="superscript"/>
        <sz val="10"/>
        <rFont val="Arial"/>
        <family val="2"/>
      </rPr>
      <t>st</t>
    </r>
    <r>
      <rPr>
        <i/>
        <sz val="10"/>
        <rFont val="Arial"/>
        <family val="2"/>
      </rPr>
      <t xml:space="preserve"> October, 2010)</t>
    </r>
  </si>
  <si>
    <r>
      <t>(As on 31</t>
    </r>
    <r>
      <rPr>
        <b/>
        <i/>
        <vertAlign val="superscript"/>
        <sz val="10"/>
        <rFont val="Arial"/>
        <family val="2"/>
      </rPr>
      <t xml:space="preserve">st </t>
    </r>
    <r>
      <rPr>
        <b/>
        <i/>
        <sz val="10"/>
        <rFont val="Arial"/>
        <family val="2"/>
      </rPr>
      <t>December, 2010)</t>
    </r>
  </si>
  <si>
    <r>
      <t>(As on 31</t>
    </r>
    <r>
      <rPr>
        <b/>
        <i/>
        <vertAlign val="superscript"/>
        <sz val="10"/>
        <rFont val="Arial"/>
        <family val="2"/>
      </rPr>
      <t xml:space="preserve">st </t>
    </r>
    <r>
      <rPr>
        <b/>
        <i/>
        <sz val="10"/>
        <rFont val="Arial"/>
        <family val="2"/>
      </rPr>
      <t>October, 2010)</t>
    </r>
  </si>
  <si>
    <r>
      <t>National Wildlife Database of</t>
    </r>
    <r>
      <rPr>
        <sz val="8"/>
        <rFont val="Verdana"/>
        <family val="2"/>
      </rPr>
      <t xml:space="preserve"> </t>
    </r>
    <r>
      <rPr>
        <sz val="11"/>
        <rFont val="Cambria"/>
        <family val="0"/>
      </rPr>
      <t xml:space="preserve">Wildlife Institute of India; </t>
    </r>
  </si>
  <si>
    <r>
      <t xml:space="preserve">3.4.3 The following Chart 3.4.1 depicts the forest cover as compared to the total geographic area in different States in India.  The corresponding data is </t>
    </r>
    <r>
      <rPr>
        <b/>
        <sz val="12"/>
        <rFont val="Times New Roman"/>
        <family val="1"/>
      </rPr>
      <t>in table 3.4.5.</t>
    </r>
  </si>
  <si>
    <t>The tables 3.5.6 to 3.5.8 at  presents the details of State wise Production of forest produce.</t>
  </si>
  <si>
    <t>The table 3.7.1 at shows the progress of joint forest management in India.</t>
  </si>
  <si>
    <t>TABLE 3.9.1:  ESTIMATED NUMBER/PERCENTAGE OF ENDEMIC SPECIES IN INDIA</t>
  </si>
  <si>
    <t xml:space="preserve">Sl.    </t>
  </si>
  <si>
    <t>Taxon</t>
  </si>
  <si>
    <t>Percentage</t>
  </si>
  <si>
    <t>Endemic</t>
  </si>
  <si>
    <t>Protozoa</t>
  </si>
  <si>
    <t xml:space="preserve">  Free living</t>
  </si>
  <si>
    <t xml:space="preserve">  Parasitic</t>
  </si>
  <si>
    <t>Mesozoa</t>
  </si>
  <si>
    <t>Porifera</t>
  </si>
  <si>
    <t xml:space="preserve">  Freshwater</t>
  </si>
  <si>
    <t>Cnidaria</t>
  </si>
  <si>
    <t>Platyhelminthes</t>
  </si>
  <si>
    <t>Rotifera</t>
  </si>
  <si>
    <t>Gastrotica</t>
  </si>
  <si>
    <t>Kinorhyncha</t>
  </si>
  <si>
    <t>Nematoda</t>
  </si>
  <si>
    <t>Acanthocephala</t>
  </si>
  <si>
    <t>Mollusca</t>
  </si>
  <si>
    <t xml:space="preserve">  Terrestrial</t>
  </si>
  <si>
    <t>Echiura</t>
  </si>
  <si>
    <t>Annelida</t>
  </si>
  <si>
    <t xml:space="preserve">  Oligochaeta</t>
  </si>
  <si>
    <t xml:space="preserve">  Hirudinea</t>
  </si>
  <si>
    <t>Arthropoda</t>
  </si>
  <si>
    <t xml:space="preserve">  Crustacea</t>
  </si>
  <si>
    <t xml:space="preserve">  Insecta</t>
  </si>
  <si>
    <t>III</t>
  </si>
  <si>
    <t xml:space="preserve">  Arachnida</t>
  </si>
  <si>
    <t>Phoronida</t>
  </si>
  <si>
    <t>Bryozoa</t>
  </si>
  <si>
    <t>Entoprocta</t>
  </si>
  <si>
    <t>Chaetognatha</t>
  </si>
  <si>
    <t>Chordata</t>
  </si>
  <si>
    <t xml:space="preserve">  Pisces</t>
  </si>
  <si>
    <t xml:space="preserve">  Amphibia</t>
  </si>
  <si>
    <t xml:space="preserve">  Reptilia</t>
  </si>
  <si>
    <t>IV</t>
  </si>
  <si>
    <t xml:space="preserve">  Aves</t>
  </si>
  <si>
    <t>V</t>
  </si>
  <si>
    <t xml:space="preserve">  Mammalia</t>
  </si>
  <si>
    <t>Source  :Zoological Survey of India.</t>
  </si>
  <si>
    <r>
      <t>3.9.2 The details of endemic animal species in India is presented in table 3.9.1 ..</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t>
    </r>
    <r>
      <rPr>
        <sz val="12"/>
        <rFont val="Times New Roman"/>
        <family val="1"/>
      </rPr>
      <t xml:space="preserve"> The share of various animal species in India is 7.43%.</t>
    </r>
  </si>
  <si>
    <t>Table 3.9.2   :ESTIMATED NUMBER OF DESCRIBED FAUNA FROM INDIA</t>
  </si>
  <si>
    <t>Taxonomic group</t>
  </si>
  <si>
    <t>No. of species</t>
  </si>
  <si>
    <t>% in India</t>
  </si>
  <si>
    <t>World</t>
  </si>
  <si>
    <t>India</t>
  </si>
  <si>
    <t>PROTISTA  (Protozoa)</t>
  </si>
  <si>
    <t>ANIMALIA</t>
  </si>
  <si>
    <t>Ctenophora</t>
  </si>
  <si>
    <t xml:space="preserve"> Platyhelminthes</t>
  </si>
  <si>
    <t xml:space="preserve"> Nemertinea</t>
  </si>
  <si>
    <t xml:space="preserve"> Rotifera</t>
  </si>
  <si>
    <t xml:space="preserve"> Gastrotricha</t>
  </si>
  <si>
    <t xml:space="preserve"> Kinorhyncha</t>
  </si>
  <si>
    <t xml:space="preserve"> Nematoda</t>
  </si>
  <si>
    <t xml:space="preserve"> Nematomorpha</t>
  </si>
  <si>
    <t xml:space="preserve"> Acanthocephala</t>
  </si>
  <si>
    <t xml:space="preserve"> Sipuncula</t>
  </si>
  <si>
    <t xml:space="preserve"> Mollusca</t>
  </si>
  <si>
    <t xml:space="preserve"> Echiura</t>
  </si>
  <si>
    <t xml:space="preserve"> Annelida</t>
  </si>
  <si>
    <t xml:space="preserve"> Onychophora</t>
  </si>
  <si>
    <t xml:space="preserve">     Crustacea</t>
  </si>
  <si>
    <t xml:space="preserve">     Insecta</t>
  </si>
  <si>
    <t xml:space="preserve">     Arachnida</t>
  </si>
  <si>
    <t xml:space="preserve">     Pycnogonida</t>
  </si>
  <si>
    <t xml:space="preserve">     Pauropoda</t>
  </si>
  <si>
    <t xml:space="preserve">     Chilopoda</t>
  </si>
  <si>
    <t xml:space="preserve">     Diplopoda</t>
  </si>
  <si>
    <t xml:space="preserve">     Symphyla</t>
  </si>
  <si>
    <t xml:space="preserve">     Merostomata</t>
  </si>
  <si>
    <t xml:space="preserve">     Phoronida</t>
  </si>
  <si>
    <t xml:space="preserve">     Bryozoa</t>
  </si>
  <si>
    <t xml:space="preserve">    (Ectoprocta)</t>
  </si>
  <si>
    <t xml:space="preserve">     Entoprocta</t>
  </si>
  <si>
    <t xml:space="preserve">     Brachiopoda</t>
  </si>
  <si>
    <t xml:space="preserve">     Pogonophora</t>
  </si>
  <si>
    <t xml:space="preserve">     Priapulida</t>
  </si>
  <si>
    <t xml:space="preserve">     Pentastomida</t>
  </si>
  <si>
    <t xml:space="preserve">     Chaetognatha</t>
  </si>
  <si>
    <t xml:space="preserve">     Tardigrada</t>
  </si>
  <si>
    <t xml:space="preserve">     Echinodermata</t>
  </si>
  <si>
    <t xml:space="preserve">     Hemichordata</t>
  </si>
  <si>
    <t xml:space="preserve">     Chordata</t>
  </si>
  <si>
    <t xml:space="preserve">     Protochordata</t>
  </si>
  <si>
    <t xml:space="preserve">         Pisces</t>
  </si>
  <si>
    <t xml:space="preserve">         Amphibia</t>
  </si>
  <si>
    <t xml:space="preserve">         Reptilia</t>
  </si>
  <si>
    <t xml:space="preserve">         Aves</t>
  </si>
  <si>
    <t xml:space="preserve">         Mammalia</t>
  </si>
  <si>
    <t xml:space="preserve">TABLE  3.11.2: LIVESTOCK POPULATION AS PER 2007 CENSUS </t>
  </si>
  <si>
    <t>Provisional</t>
  </si>
  <si>
    <t xml:space="preserve">Sr. No. </t>
  </si>
  <si>
    <t xml:space="preserve"> States/UTs </t>
  </si>
  <si>
    <t xml:space="preserve">Cattle </t>
  </si>
  <si>
    <t xml:space="preserve">Buffalos </t>
  </si>
  <si>
    <t xml:space="preserve">Sheep </t>
  </si>
  <si>
    <t xml:space="preserve">Goats </t>
  </si>
  <si>
    <t xml:space="preserve">Pigs  </t>
  </si>
  <si>
    <t xml:space="preserve">Horses and  ponies </t>
  </si>
  <si>
    <t xml:space="preserve">Mules </t>
  </si>
  <si>
    <t xml:space="preserve">Donkeys </t>
  </si>
  <si>
    <t xml:space="preserve">Camel </t>
  </si>
  <si>
    <t xml:space="preserve">Yaks </t>
  </si>
  <si>
    <t xml:space="preserve">Mithun </t>
  </si>
  <si>
    <t xml:space="preserve">Total Live-stock  </t>
  </si>
  <si>
    <r>
      <t> </t>
    </r>
    <r>
      <rPr>
        <b/>
        <sz val="12"/>
        <color indexed="8"/>
        <rFont val="Arial"/>
        <family val="2"/>
      </rPr>
      <t xml:space="preserve"> </t>
    </r>
  </si>
  <si>
    <t xml:space="preserve">Cross  bred </t>
  </si>
  <si>
    <t xml:space="preserve">Indigenous </t>
  </si>
  <si>
    <t xml:space="preserve">Total </t>
  </si>
  <si>
    <t xml:space="preserve">  </t>
  </si>
  <si>
    <t xml:space="preserve">Andhra Pradesh </t>
  </si>
  <si>
    <t xml:space="preserve">Arunachal Pradesh </t>
  </si>
  <si>
    <t xml:space="preserve">Assam </t>
  </si>
  <si>
    <t xml:space="preserve">Chhatisgarh </t>
  </si>
  <si>
    <t xml:space="preserve">Goa </t>
  </si>
  <si>
    <t xml:space="preserve">Gujarat </t>
  </si>
  <si>
    <t xml:space="preserve">Haryana </t>
  </si>
  <si>
    <t xml:space="preserve">Himachal Pradesh </t>
  </si>
  <si>
    <t xml:space="preserve">Jammu &amp; Kashmir </t>
  </si>
  <si>
    <t xml:space="preserve">Jharkhand </t>
  </si>
  <si>
    <t xml:space="preserve">Karnataka </t>
  </si>
  <si>
    <t xml:space="preserve">Kerala </t>
  </si>
  <si>
    <t xml:space="preserve">Madhya Pradesh </t>
  </si>
  <si>
    <t xml:space="preserve">Maharashtra </t>
  </si>
  <si>
    <t xml:space="preserve">Manipur </t>
  </si>
  <si>
    <t xml:space="preserve">Meghalaya </t>
  </si>
  <si>
    <t xml:space="preserve">Mizoram </t>
  </si>
  <si>
    <t xml:space="preserve">Nagaland </t>
  </si>
  <si>
    <t xml:space="preserve">Orissa </t>
  </si>
  <si>
    <t xml:space="preserve">Punjab </t>
  </si>
  <si>
    <t xml:space="preserve">Rajasthan </t>
  </si>
  <si>
    <t xml:space="preserve">Sikkim </t>
  </si>
  <si>
    <t xml:space="preserve">Tamilnadu </t>
  </si>
  <si>
    <t xml:space="preserve">Tripura </t>
  </si>
  <si>
    <t xml:space="preserve">Uttar Pradesh </t>
  </si>
  <si>
    <t xml:space="preserve">Uttarakhand </t>
  </si>
  <si>
    <t xml:space="preserve">West Bengal </t>
  </si>
  <si>
    <t xml:space="preserve">A&amp; Nicobar </t>
  </si>
  <si>
    <t xml:space="preserve">Chandigarh </t>
  </si>
  <si>
    <t xml:space="preserve">D &amp; Nagar Haveli </t>
  </si>
  <si>
    <t xml:space="preserve">Delhi </t>
  </si>
  <si>
    <t xml:space="preserve">Pondicherry </t>
  </si>
  <si>
    <t xml:space="preserve">All India </t>
  </si>
  <si>
    <t>Source: Department of Animal Husbandary and Dairying &amp; Fisheries, M/O Agriculture (18th Livestock Census)</t>
  </si>
  <si>
    <t>Provisional results derived from village level total.</t>
  </si>
  <si>
    <t>3.12 FISHERY</t>
  </si>
  <si>
    <r>
      <t xml:space="preserve">3.12.1 India with a large number of inland water resources and surrounded by sea is a rich source of fishery.  </t>
    </r>
    <r>
      <rPr>
        <b/>
        <sz val="12"/>
        <rFont val="Times New Roman"/>
        <family val="1"/>
      </rPr>
      <t>Table 3.12.1depicts the marine fishery resources in India.</t>
    </r>
  </si>
  <si>
    <t>TABLE  3.12.1 :  MARINE FISHERY RESOURCES OF INDIA</t>
  </si>
  <si>
    <t>Continental Shelf        (‘000 Sq Kms.)</t>
  </si>
  <si>
    <t>Number of Landing Centres</t>
  </si>
  <si>
    <t>Number of Fishing Villages</t>
  </si>
  <si>
    <t>Source: Department of Animal Husbandry and Dairying, Ministry of Agriculture</t>
  </si>
  <si>
    <t xml:space="preserve"> Marine Fisheries Census,2005</t>
  </si>
  <si>
    <r>
      <t xml:space="preserve">3.12.2 </t>
    </r>
    <r>
      <rPr>
        <b/>
        <sz val="12"/>
        <rFont val="Times New Roman"/>
        <family val="1"/>
      </rPr>
      <t>The fish production (marine &amp; inland) at all India level over the years, is presented at Table 3.12.2</t>
    </r>
    <r>
      <rPr>
        <sz val="12"/>
        <rFont val="Times New Roman"/>
        <family val="1"/>
      </rPr>
      <t>. It is pertinent to mention that, though the marine and inland fish production are showing an overall increasing trend, the marine fish production is lower than the inland production in recent years.</t>
    </r>
  </si>
  <si>
    <t xml:space="preserve">TABLE  3.12.2  :  FISH PRODUCTION </t>
  </si>
  <si>
    <t>(Lakh tonne)</t>
  </si>
  <si>
    <t>Marine</t>
  </si>
  <si>
    <t>Inland</t>
  </si>
  <si>
    <t>1950-51</t>
  </si>
  <si>
    <t>1960-61</t>
  </si>
  <si>
    <t>1970-71</t>
  </si>
  <si>
    <t>1980-81</t>
  </si>
  <si>
    <t>1981-82</t>
  </si>
  <si>
    <t>1983-84</t>
  </si>
  <si>
    <t>1984-85</t>
  </si>
  <si>
    <t>1985-86</t>
  </si>
  <si>
    <t>1986-87</t>
  </si>
  <si>
    <t>1990-91</t>
  </si>
  <si>
    <t>1991-92</t>
  </si>
  <si>
    <t>1995-96</t>
  </si>
  <si>
    <t>1996-97</t>
  </si>
  <si>
    <t>1997-98</t>
  </si>
  <si>
    <t>1999-00</t>
  </si>
  <si>
    <t xml:space="preserve">2000-01 </t>
  </si>
  <si>
    <t xml:space="preserve">2001-02 </t>
  </si>
  <si>
    <t xml:space="preserve">2002-03  </t>
  </si>
  <si>
    <t>2004-05*</t>
  </si>
  <si>
    <t>2006-07</t>
  </si>
  <si>
    <t> 38.45</t>
  </si>
  <si>
    <t> 68.69</t>
  </si>
  <si>
    <t>2009-10 (p)</t>
  </si>
  <si>
    <t>Source : Department of Animal Husbandry and Dairying,  Ministry of Agriculture*: Revised  P  : Provisional</t>
  </si>
  <si>
    <t>TABLE  3.12.3 : STATE-WISE FISH PRODUCTION</t>
  </si>
  <si>
    <t>(conti..)</t>
  </si>
  <si>
    <t>(Tonnes)</t>
  </si>
  <si>
    <t>(concluded)</t>
  </si>
  <si>
    <t>States/UT's</t>
  </si>
  <si>
    <t>2001-2002</t>
  </si>
  <si>
    <t xml:space="preserve">2003-2004 </t>
  </si>
  <si>
    <t>2004-2005</t>
  </si>
  <si>
    <t>2005-2006</t>
  </si>
  <si>
    <t>2006-2007</t>
  </si>
  <si>
    <t>2007-2008</t>
  </si>
  <si>
    <t>2008-2009</t>
  </si>
  <si>
    <t>2009-2010(P)</t>
  </si>
  <si>
    <t>Dadar &amp; Nagar Haveli</t>
  </si>
  <si>
    <t>Uttranchal</t>
  </si>
  <si>
    <t>Source  :  Department of Animal Husbandary and Dairying, Ministry of Agriculture</t>
  </si>
  <si>
    <t>TABLE  3.12.4 :  INLAND FISHERY  WATER RESOURCES OF  INDIA</t>
  </si>
  <si>
    <t>State/UTs</t>
  </si>
  <si>
    <t>Rivers &amp; Canals (Kms.)</t>
  </si>
  <si>
    <t>Reservoirs (Lakh Ha)</t>
  </si>
  <si>
    <t>Tanks &amp; Ponds  (Lakh Ha)</t>
  </si>
  <si>
    <t>Floodplain Lakes &amp; Derelict Water        (Lakh Ha)</t>
  </si>
  <si>
    <t>Brackish Water    (Lakh Ha)</t>
  </si>
  <si>
    <t>Neg</t>
  </si>
  <si>
    <t>Source: Annual Report 2005-06, Department of Animal Husbandry and Dairying, Ministry of Agriculture</t>
  </si>
  <si>
    <t>Neg - Negligible</t>
  </si>
  <si>
    <t xml:space="preserve">TABLE 3.12.5: INCIDENCE OF LIVESTOCK AND POULTRY DISEASES IN INDIA                                                                                                                 </t>
  </si>
  <si>
    <t xml:space="preserve"> (Jan-Dec.,2009)</t>
  </si>
  <si>
    <t>Disease Name</t>
  </si>
  <si>
    <t>Number of</t>
  </si>
  <si>
    <t xml:space="preserve"> Outbreak</t>
  </si>
  <si>
    <t>Attack</t>
  </si>
  <si>
    <t>Death</t>
  </si>
  <si>
    <t>Foot and mouth disease</t>
  </si>
  <si>
    <t>Bovine</t>
  </si>
  <si>
    <t>Buffalo</t>
  </si>
  <si>
    <t>Ovine/Caprine</t>
  </si>
  <si>
    <t>Swine</t>
  </si>
  <si>
    <t>Hamorrhagic septicaemia</t>
  </si>
  <si>
    <t>Black quarter</t>
  </si>
  <si>
    <t>Anthrax</t>
  </si>
  <si>
    <t>Fascioliasis</t>
  </si>
  <si>
    <t>Cannine</t>
  </si>
  <si>
    <t>Enterotoxaemia</t>
  </si>
  <si>
    <t>Sheep pox and goat pox</t>
  </si>
  <si>
    <t>Buffalo Pox</t>
  </si>
  <si>
    <t>Blue Tongue</t>
  </si>
  <si>
    <t>Ovi/Cap</t>
  </si>
  <si>
    <t>CCPP</t>
  </si>
  <si>
    <t>Amphistomiasis</t>
  </si>
  <si>
    <t>Ovi/Caprine</t>
  </si>
  <si>
    <t>Avian</t>
  </si>
  <si>
    <t>Schistosomiasis</t>
  </si>
  <si>
    <t>Swine Fever</t>
  </si>
  <si>
    <t>Salmonellosis</t>
  </si>
  <si>
    <t>Coccidiosis</t>
  </si>
  <si>
    <t>Canine</t>
  </si>
  <si>
    <t>Ranikhet (New Castle) Disease</t>
  </si>
  <si>
    <t>Fowl Pox</t>
  </si>
  <si>
    <t>Fowl cholera</t>
  </si>
  <si>
    <t>Mareks Disease</t>
  </si>
  <si>
    <t>I.B.D.</t>
  </si>
  <si>
    <t>Duck  Plague</t>
  </si>
  <si>
    <t>Glanders</t>
  </si>
  <si>
    <t>Chronic Respiratory Disease</t>
  </si>
  <si>
    <t>Canine Disetmper</t>
  </si>
  <si>
    <t>Rabies</t>
  </si>
  <si>
    <t>Babesiosis</t>
  </si>
  <si>
    <t>Equine</t>
  </si>
  <si>
    <t>Mastitis</t>
  </si>
  <si>
    <t>Trypanismiasis</t>
  </si>
  <si>
    <t>Camel</t>
  </si>
  <si>
    <t>Mange</t>
  </si>
  <si>
    <t>Avine</t>
  </si>
  <si>
    <t>Peste Des Petits Ruminants(PPR)</t>
  </si>
  <si>
    <t>Anaplasmosis</t>
  </si>
  <si>
    <t>Brucellosis</t>
  </si>
  <si>
    <t>Ovine/Cap</t>
  </si>
  <si>
    <t>Coryza</t>
  </si>
  <si>
    <t>Highly Pathogenic Avian Influenza (HPAI)</t>
  </si>
  <si>
    <t>Equnie Influenza</t>
  </si>
  <si>
    <t>GRAND TOTAL</t>
  </si>
  <si>
    <t>792398 $</t>
  </si>
  <si>
    <t>78014**</t>
  </si>
  <si>
    <t>Figure pertains to number of poulty destroyed.</t>
  </si>
  <si>
    <t>#</t>
  </si>
  <si>
    <t>1702 samples tested out of which 23 found postive and destroyed</t>
  </si>
  <si>
    <t>Figure pertains to number of animals destroyed</t>
  </si>
  <si>
    <t>$</t>
  </si>
  <si>
    <t>Total does not include animals attacked  by Glander disease</t>
  </si>
  <si>
    <t>The total does not include  poultry destroyed  due to HPAI and equine destroyed due to Glander disease.</t>
  </si>
  <si>
    <t>Total (Animalia)</t>
  </si>
  <si>
    <t>91206*</t>
  </si>
  <si>
    <t>(Protista+ Animalia)</t>
  </si>
  <si>
    <t>TABLE 3.9.3 :  RECENT ADDITION IN THE LIST OF THREATENED/ ENDANGERED SPECIES</t>
  </si>
  <si>
    <t>As per the Gazette Notification in  the Central Government ( Ministry of Environment and Forests) has made following amendments in the Schedule of the Wild Life  (Protection ) Act, 1972 and included the following species in the Schedules of Threatened and endangered species (amended upto 2010).</t>
  </si>
  <si>
    <t>Schedule 1</t>
  </si>
  <si>
    <t>PART  I</t>
  </si>
  <si>
    <t>MAMMALS</t>
  </si>
  <si>
    <t>42*. Wroughton's free tailed bat (Otomops wroughtoni)</t>
  </si>
  <si>
    <t>PART IIA</t>
  </si>
  <si>
    <t>**FISHES</t>
  </si>
  <si>
    <t xml:space="preserve">        2.  Shark and Ray</t>
  </si>
  <si>
    <t>(i)</t>
  </si>
  <si>
    <t>Anoxypristis cuspidata</t>
  </si>
  <si>
    <t>(ii)</t>
  </si>
  <si>
    <t>Carcharhinus hemiodon</t>
  </si>
  <si>
    <t>(iii)</t>
  </si>
  <si>
    <t>Glyphius gangetics</t>
  </si>
  <si>
    <t>(iv)</t>
  </si>
  <si>
    <t>Glyphius glyphius</t>
  </si>
  <si>
    <t>(v)</t>
  </si>
  <si>
    <t>Himantura fluviatilis</t>
  </si>
  <si>
    <t>(vi)</t>
  </si>
  <si>
    <t>Pristis microdon</t>
  </si>
  <si>
    <t>(vii)</t>
  </si>
  <si>
    <t>Pristis zijsron</t>
  </si>
  <si>
    <t>(viii)</t>
  </si>
  <si>
    <t>Rhychobatus djiddensis</t>
  </si>
  <si>
    <t>(ix)</t>
  </si>
  <si>
    <t>Urogymnus asperrimus</t>
  </si>
  <si>
    <t>PART III</t>
  </si>
  <si>
    <t>BIRDS</t>
  </si>
  <si>
    <t>*19. Swiftlets (Collocalia unicolor and Collacalia fusiphaga)</t>
  </si>
  <si>
    <t xml:space="preserve">              Part lV B- **Mollusca</t>
  </si>
  <si>
    <t xml:space="preserve">Cassis cornuta </t>
  </si>
  <si>
    <t xml:space="preserve">Charonia tritonis </t>
  </si>
  <si>
    <t>Conus milneedwardsi</t>
  </si>
  <si>
    <t xml:space="preserve">Cypraecssis rufa </t>
  </si>
  <si>
    <t>Hippopus hippopus</t>
  </si>
  <si>
    <t xml:space="preserve">Nautilus Pompilius </t>
  </si>
  <si>
    <t xml:space="preserve">Tridacna maxima </t>
  </si>
  <si>
    <t xml:space="preserve">Tridacna squamosa </t>
  </si>
  <si>
    <t xml:space="preserve">Tudicla  Spirillus </t>
  </si>
  <si>
    <t>Schedule II</t>
  </si>
  <si>
    <t>PART  II</t>
  </si>
  <si>
    <t>*16. Mangooses  (All species of genus Herpestes)</t>
  </si>
  <si>
    <r>
      <t xml:space="preserve"> Schedule IV</t>
    </r>
    <r>
      <rPr>
        <sz val="10"/>
        <color indexed="8"/>
        <rFont val="Arial"/>
        <family val="2"/>
      </rPr>
      <t xml:space="preserve"> </t>
    </r>
  </si>
  <si>
    <t>* 6- A. Small Game - Omitted</t>
  </si>
  <si>
    <r>
      <t xml:space="preserve">        19.   **</t>
    </r>
    <r>
      <rPr>
        <b/>
        <sz val="10"/>
        <color indexed="8"/>
        <rFont val="Arial"/>
        <family val="2"/>
      </rPr>
      <t>Mollusca</t>
    </r>
  </si>
  <si>
    <t>i.</t>
  </si>
  <si>
    <t>Cypraea lamanica</t>
  </si>
  <si>
    <t>ii.</t>
  </si>
  <si>
    <t xml:space="preserve">Cypraea mappa </t>
  </si>
  <si>
    <t>iii.</t>
  </si>
  <si>
    <t xml:space="preserve">Cypraea talpa </t>
  </si>
  <si>
    <t>iv.</t>
  </si>
  <si>
    <t>Fasciolaria trapezium</t>
  </si>
  <si>
    <t>v.</t>
  </si>
  <si>
    <t>Harpulina arausiaca</t>
  </si>
  <si>
    <t>vi.</t>
  </si>
  <si>
    <t xml:space="preserve">Lambis chiragra </t>
  </si>
  <si>
    <t>vii.</t>
  </si>
  <si>
    <t>Lambis chiragra arthitica</t>
  </si>
  <si>
    <t>viii.</t>
  </si>
  <si>
    <t>Lambis  crocea</t>
  </si>
  <si>
    <t>ix.</t>
  </si>
  <si>
    <t xml:space="preserve">Lambis millepeda </t>
  </si>
  <si>
    <t>x.</t>
  </si>
  <si>
    <t>Lambis scorpius</t>
  </si>
  <si>
    <t>xi.</t>
  </si>
  <si>
    <t xml:space="preserve">Lambis  truncata </t>
  </si>
  <si>
    <t>xii.</t>
  </si>
  <si>
    <t xml:space="preserve">Placenta placenta </t>
  </si>
  <si>
    <t>xiii.</t>
  </si>
  <si>
    <t>Strombus plicatus sibbaldii</t>
  </si>
  <si>
    <t>xiv.</t>
  </si>
  <si>
    <t>Turbomarmoratus</t>
  </si>
  <si>
    <t>xv.</t>
  </si>
  <si>
    <t>Turbo marmoratus Linnaeus</t>
  </si>
  <si>
    <t>Horseshoe Crab (Tachypleus gigas and Carcinoscorpius rotundicauda)</t>
  </si>
  <si>
    <t>(Ins. By S.O. 2293 (E), dated 4th September,2009 (w.e.f. 9-9-2009)</t>
  </si>
  <si>
    <t>* (Vide Notification No. S.O. 1085 (E), dated 30th September 2002, published in the Gazetted of India, Extra., Pt. II, Sec. 3 (ii), dated 11th October, 2002)</t>
  </si>
  <si>
    <t>** (Subs. By/Added by S.O. 1197 (E), dated 5th December, 2001 (w.e.f. 6-12-2001) and corrected by S.O. 233 (E), dated 19th February 2002).</t>
  </si>
  <si>
    <t>Source :Ministry of Environment  &amp; Forests, Government of India/ Zoological Survey of India.</t>
  </si>
  <si>
    <t>The approximate number of rare and threatened vertebrates species in India is presented below.</t>
  </si>
  <si>
    <t>TABLE  3.9.4: RARE AND THREATENED SPECIES (VERTEBRATES)</t>
  </si>
  <si>
    <t>Mammalian</t>
  </si>
  <si>
    <t>Aves</t>
  </si>
  <si>
    <t>Reptilia</t>
  </si>
  <si>
    <t>Amphibia</t>
  </si>
  <si>
    <t>Pisces</t>
  </si>
  <si>
    <t>Near Threatened</t>
  </si>
  <si>
    <t>3.10 Animal Species –Conservation measures</t>
  </si>
  <si>
    <t xml:space="preserve">3.10.2 The wild life Act provided for setting up National parks and sanctuaries for wild life.  The basic idea in trying to encourage wild life .is that human welfare is initially linked with it.  The Government of India has pledged for all out efforts to conserve which not only seeks to protect and preserve what remains of wild fauna and flora but also seeks to augment this priceless national heritage.   </t>
  </si>
  <si>
    <t>Source : Zoological Survey of India.</t>
  </si>
  <si>
    <r>
      <t>3.9.2 The details of endemic animal species in India is presented in table 3.9.1.</t>
    </r>
    <r>
      <rPr>
        <sz val="12"/>
        <color indexed="12"/>
        <rFont val="Times New Roman"/>
        <family val="1"/>
      </rPr>
      <t xml:space="preserve"> </t>
    </r>
    <r>
      <rPr>
        <b/>
        <sz val="12"/>
        <rFont val="Times New Roman"/>
        <family val="1"/>
      </rPr>
      <t>The Indian Scenario vis –a –vis the global in respect of the species wise existence of animal kingdom is elaborated in  table 3.9.2 .</t>
    </r>
    <r>
      <rPr>
        <sz val="12"/>
        <rFont val="Times New Roman"/>
        <family val="1"/>
      </rPr>
      <t xml:space="preserve">  The share of various animal species in India is 7.43%.</t>
    </r>
  </si>
  <si>
    <r>
      <t>3.9.3 As reports from the various corners of the globe indicate many animal species have already become extinct/ threatened</t>
    </r>
    <r>
      <rPr>
        <b/>
        <sz val="12"/>
        <rFont val="Times New Roman"/>
        <family val="1"/>
      </rPr>
      <t>.  The recent addition in the list of threatened / endangered species is shown in table 3.9.3 .</t>
    </r>
  </si>
  <si>
    <r>
      <t xml:space="preserve">3.10.1 Areas rich in biodiversity and encompassing unique and representative ecosystems are identified and designated as Biosphere Reserves. The goal is to facilitate conservation of representative landscape and India's immense biological diversity as described above. Till date, 15 Biosphere Reserves have been set up. The last one was set up in 29.01.2008 at Kachchh covering parts of Kachchh, Rajkot, Surendranagar and Patan civil districts of Gujarat State.  The List of </t>
    </r>
    <r>
      <rPr>
        <b/>
        <sz val="12"/>
        <rFont val="Times New Roman"/>
        <family val="1"/>
      </rPr>
      <t>Biosphere reserves set up in India are shown in Table 3.10.1 .</t>
    </r>
  </si>
  <si>
    <t xml:space="preserve">The definitions and other details are in Table 3.9.5 </t>
  </si>
  <si>
    <t>TABLE 3.9.5 : DEFINITIONS -RARE AND THREATENED SPECIES</t>
  </si>
  <si>
    <t>As per the Guidelines of the IUCN Red List Categories and Criteria  (2010), species have been made into following categories:</t>
  </si>
  <si>
    <t>A taxon is Extinct when there is no reasonable doubt that the last individual has  died. A taxon is presumed Extinct when exhaustive surveys in known and/or expected habitat, at  appropriate times (diurnal, seasonal, annual), throughout its historic range have failed to record an individual. Surveys should be over a time frame appropiate to the taxon's  life cycles and life form.</t>
  </si>
  <si>
    <t>Extinct in the  Wild (EW)</t>
  </si>
  <si>
    <t>A taxon is Extinct in the Wild when it is known only to survive in cultivation, in captivity or as a naturalized population (or populations) well outside the past range. A taxon is presumed Extinct in the Wild when exhaustive surveys in known and/or expected habitat, at appropriate times (diurnal, seasonal, annual), throughout its historic range have failed to record an individual. Surveys should be over a time frame appropriate to the taxon,s life cycle and life form.</t>
  </si>
  <si>
    <t>Critically Endangered (CR)</t>
  </si>
  <si>
    <t>A taxon is Critically Endangered when the best available  evidence indicates that it meets any of the criteria  A to E for Critically Endagered, and it is therefore considered to be facing an extermely high risk or extinction in the wild.</t>
  </si>
  <si>
    <t>Endangered (EN)</t>
  </si>
  <si>
    <t>A taxon is Endangered when the best available evidence indicates that it meets any of the criteria A to E for Endangered, and it is therefore considered to be facing a very high risk of extinction in the wild.</t>
  </si>
  <si>
    <t>Vulnerable (VU)</t>
  </si>
  <si>
    <t>A taxon is Vunerable when the best available evidence indicates that it meets any of the criteria A to E for Vulnerable, and it is therefore considered to be facing a very high risk of extinction in the wild.</t>
  </si>
  <si>
    <t>Source: Zoological Survey of India</t>
  </si>
  <si>
    <t>TABLE 3.10.1 :  BIOSPHERE RESERVES  SETUP IN INDIA</t>
  </si>
  <si>
    <t>Name of Biosphere Reserve</t>
  </si>
  <si>
    <t>Area (in sq.km.)</t>
  </si>
  <si>
    <t>Date of Notification</t>
  </si>
  <si>
    <t>Location (State) and Bio-Geographic Zones</t>
  </si>
  <si>
    <t xml:space="preserve">Nilgiri </t>
  </si>
  <si>
    <t>01.08.1986</t>
  </si>
  <si>
    <t>Part of Wynad, Nagarhole, Bandipur and Mudumalai, Nilambur, Silent Valley and Siruvani hills (Tamil Nadu, Kerala and Karnataka)-Western Ghats</t>
  </si>
  <si>
    <t xml:space="preserve">Nanda Devi </t>
  </si>
  <si>
    <t>18.01.1988</t>
  </si>
  <si>
    <t>Part of Chamoli, Pithoragarh &amp; Almora Districts and valley of flowers (Uttarakhand)-West Himalayas</t>
  </si>
  <si>
    <t>Nokrek</t>
  </si>
  <si>
    <t>01.09.1988</t>
  </si>
  <si>
    <t>Part of Garo Hills (Meghalaya)-East Himalayas</t>
  </si>
  <si>
    <t>Manas</t>
  </si>
  <si>
    <t>14.03.1989</t>
  </si>
  <si>
    <t>Part of Kokrajhar, Bongaigaon, Barpeta, Nalbari, Kamrup and Darang districts (Assam)-East Himalayas</t>
  </si>
  <si>
    <t>Sunderbans</t>
  </si>
  <si>
    <t>29.03.1989</t>
  </si>
  <si>
    <t>Part of Delta of Ganges &amp; Barahamaputra river system (West Bengal)-Gigantic Delta</t>
  </si>
  <si>
    <t xml:space="preserve">Gulf of Mannar </t>
  </si>
  <si>
    <t>18.02.1989</t>
  </si>
  <si>
    <t>Indian part of Gulf of Mannar between India and Sri Lanka (Tamil Nadu)-Coasts</t>
  </si>
  <si>
    <t>Great Nicobar</t>
  </si>
  <si>
    <t>06.01.1989</t>
  </si>
  <si>
    <t>Southern Most Islands of Andaman and Nicobar (A&amp;N Islands)-Islands</t>
  </si>
  <si>
    <t>Similipal</t>
  </si>
  <si>
    <t>21.06.1994</t>
  </si>
  <si>
    <t>Part of Mayurbhanj district (Orissa)-Deccan Peninsula</t>
  </si>
  <si>
    <t>Dibru-Saikhowa</t>
  </si>
  <si>
    <t>28.07.1997</t>
  </si>
  <si>
    <t>Part of Dibrugarh and Tinsukhia districts (Assam)-East Himalayas</t>
  </si>
  <si>
    <t>Dehang Debang</t>
  </si>
  <si>
    <t>02.09.1998</t>
  </si>
  <si>
    <t>Part of Siang and Debang Valley in Arunachal Pradesh-East Himalayas</t>
  </si>
  <si>
    <t>Pachmarhi</t>
  </si>
  <si>
    <t>03.03.1999</t>
  </si>
  <si>
    <t>Part of  Betul, Hoshangabad and Chindwara Districts of Madhya Pradesh-Semi-Arid-Gujarat Rajputana</t>
  </si>
  <si>
    <t>Kanchanjunga</t>
  </si>
  <si>
    <t>07.02.2000</t>
  </si>
  <si>
    <t>Parts of North and West Sikkim</t>
  </si>
  <si>
    <t>Agasthyamalai</t>
  </si>
  <si>
    <t xml:space="preserve">12.11.2001 </t>
  </si>
  <si>
    <t>Part of Thirunelvedi and Kanya Kumari Districts in Tamil Nadu and Thiruvananthapuram, Kollam and Pathanmthita of Kerala (Tamil Nadu &amp; Kerala)</t>
  </si>
  <si>
    <t>Achankmar- Amarkantak</t>
  </si>
  <si>
    <t>30.3.2005</t>
  </si>
  <si>
    <t>Part of Anuppur and Dindori Distt.,of MP, part of Bilaspur distts., of Chhattisgarh State (Madhya Pradesh &amp; Chattisgarh)</t>
  </si>
  <si>
    <t>29.01.2008</t>
  </si>
  <si>
    <t>Parts of Kachchh, Rajkot, Surendranagar and Patan Civil Districts of Gujarat State</t>
  </si>
  <si>
    <t xml:space="preserve">Cold Desert </t>
  </si>
  <si>
    <t>28.08.09</t>
  </si>
  <si>
    <t>Pin Valley National Park and surroundings; Chandratal and Sarchu &amp; Kibber Wildlife Sanctuary in Himachal Pradesh.</t>
  </si>
  <si>
    <t>Source: Ministry of Environment and Forests, Annual Report-2009-10</t>
  </si>
  <si>
    <t>( Area in Sq. Km.)</t>
  </si>
  <si>
    <t>(Cont…)</t>
  </si>
  <si>
    <t>National Parks</t>
  </si>
  <si>
    <t>Wildlife Sanctuaries</t>
  </si>
  <si>
    <t>Total Area</t>
  </si>
  <si>
    <t>Area</t>
  </si>
  <si>
    <t xml:space="preserve">Andaman &amp; Nicobar Islands </t>
  </si>
  <si>
    <t>Source:Wildlife Division of MOE&amp;F</t>
  </si>
  <si>
    <t>TABLE  3.10.3   :   ALL INDIA TIGER POPULATION IN TIGER RESERVES</t>
  </si>
  <si>
    <t>Name of Reserve</t>
  </si>
  <si>
    <t>Years</t>
  </si>
  <si>
    <t>2001-02 *</t>
  </si>
  <si>
    <t>Name of State</t>
  </si>
  <si>
    <t>1989</t>
  </si>
  <si>
    <t>1993</t>
  </si>
  <si>
    <t>Bandipur (Karnataka)</t>
  </si>
  <si>
    <t>Corbett(Uttaranchal)</t>
  </si>
  <si>
    <t>Kanha(Madhya Pradesh)</t>
  </si>
  <si>
    <t>Manas(Assam)</t>
  </si>
  <si>
    <t>Melghat (Maharashtra)</t>
  </si>
  <si>
    <t>Palamu (Jharkhand)</t>
  </si>
  <si>
    <t>Ranthombore (Rajasthan)</t>
  </si>
  <si>
    <t>Similipal(Orissa)</t>
  </si>
  <si>
    <t>Sunderbans (West Bengal)</t>
  </si>
  <si>
    <t>Periyar (Kerala)</t>
  </si>
  <si>
    <t>Sariska (Rajasthan)</t>
  </si>
  <si>
    <t>Buxa (West Bengal)</t>
  </si>
  <si>
    <t>Indravati  (Madhya Pradesh)</t>
  </si>
  <si>
    <t>Nagarkimasagar (Andhra Pradesh)</t>
  </si>
  <si>
    <t>Namdhapa (Arunachal Pradesh)</t>
  </si>
  <si>
    <t>Dudhwa (Uttar Pradesh)</t>
  </si>
  <si>
    <t>76*</t>
  </si>
  <si>
    <t>Kalalad (Tamil Nadu)</t>
  </si>
  <si>
    <t>Valmiki (Bihar)</t>
  </si>
  <si>
    <t>N.R</t>
  </si>
  <si>
    <t>Pench (Madhya Pradesh)</t>
  </si>
  <si>
    <t>Tadoba (Maharashtra)</t>
  </si>
  <si>
    <t>Bandhavgarh (Madhya Pradesh)</t>
  </si>
  <si>
    <t>Panna (Madhya Pradesh)</t>
  </si>
  <si>
    <t>Dampha(Mizoram)</t>
  </si>
  <si>
    <t>Pench (Maharashtra)</t>
  </si>
  <si>
    <t>10     (1994)</t>
  </si>
  <si>
    <t>Bhadra (Karnataka)</t>
  </si>
  <si>
    <t>Pakhui- Nameri (Arunachal Pradesh)</t>
  </si>
  <si>
    <t>26 Nameri</t>
  </si>
  <si>
    <t>Bori-Satpura (Madhya Pradesh)</t>
  </si>
  <si>
    <t xml:space="preserve"> Total</t>
  </si>
  <si>
    <t>Source: Project Tiger, Ministry of Environment &amp; Forests</t>
  </si>
  <si>
    <t xml:space="preserve"> *     : under compilation/vetting</t>
  </si>
  <si>
    <t xml:space="preserve"> The area of tiger reserves in Tiger range States are depicted in table 3.10.4 .</t>
  </si>
  <si>
    <t xml:space="preserve">TABLE  3.10.4(a) : AREA OF TIGER RESERVES IN TIGER RANGE STATES </t>
  </si>
  <si>
    <t>(As on 26th September,2011</t>
  </si>
  <si>
    <t>Sl.  No.</t>
  </si>
  <si>
    <t>Year of   Creation</t>
  </si>
  <si>
    <t>Name of Tiger   Reserve</t>
  </si>
  <si>
    <t xml:space="preserve">State      </t>
  </si>
  <si>
    <t xml:space="preserve">Area of core/critical tigher habitat </t>
  </si>
  <si>
    <t xml:space="preserve">Area of  the  buffer/peripheral </t>
  </si>
  <si>
    <t>Total  area</t>
  </si>
  <si>
    <t>(In sq. Kms.)</t>
  </si>
  <si>
    <t>(In Sq.Kms)</t>
  </si>
  <si>
    <t>1973-74</t>
  </si>
  <si>
    <t>Bandipur</t>
  </si>
  <si>
    <t>Corbett</t>
  </si>
  <si>
    <t>Kanha</t>
  </si>
  <si>
    <t>Madhya pradesh</t>
  </si>
  <si>
    <t>Melghat</t>
  </si>
  <si>
    <t>Palamau</t>
  </si>
  <si>
    <t>Notification awaited</t>
  </si>
  <si>
    <t>Ranthambore</t>
  </si>
  <si>
    <t>1978-79</t>
  </si>
  <si>
    <t>Periyar</t>
  </si>
  <si>
    <t>Sariska</t>
  </si>
  <si>
    <t>1982-83</t>
  </si>
  <si>
    <t>Buxa</t>
  </si>
  <si>
    <t>Indravati</t>
  </si>
  <si>
    <t>Nagarjunsagar</t>
  </si>
  <si>
    <t>Namdapha</t>
  </si>
  <si>
    <t>do</t>
  </si>
  <si>
    <t>1987-88</t>
  </si>
  <si>
    <t>Dudhwa</t>
  </si>
  <si>
    <t>1999-2000</t>
  </si>
  <si>
    <t>Katerniaghat (extension)</t>
  </si>
  <si>
    <t>1988-89</t>
  </si>
  <si>
    <t>Kalakad- Mundanthurai</t>
  </si>
  <si>
    <t>1989-90</t>
  </si>
  <si>
    <t>Valmiki (not received)</t>
  </si>
  <si>
    <t>840*</t>
  </si>
  <si>
    <t>1992-93</t>
  </si>
  <si>
    <t>Pench</t>
  </si>
  <si>
    <t>1993-94</t>
  </si>
  <si>
    <t>Tadoba-Andheri</t>
  </si>
  <si>
    <t>Bandhavgarh</t>
  </si>
  <si>
    <t>1994-95</t>
  </si>
  <si>
    <t>Panna</t>
  </si>
  <si>
    <t>Dampa</t>
  </si>
  <si>
    <t>1998-99</t>
  </si>
  <si>
    <t>Bhadra</t>
  </si>
  <si>
    <t>Pakke</t>
  </si>
  <si>
    <t>Nameri</t>
  </si>
  <si>
    <t>Satpura0</t>
  </si>
  <si>
    <t>Source :  National Tiger Consevation Authority, Ministry of Environment and Forests</t>
  </si>
  <si>
    <t>* Not yet notified</t>
  </si>
  <si>
    <t xml:space="preserve">TABLE  3.10.4 (a): AREA OF TIGER RESERVES IN TIGER RANGE STATES </t>
  </si>
  <si>
    <t>(...concluded)</t>
  </si>
  <si>
    <t>2008-09</t>
  </si>
  <si>
    <t>Annamalai</t>
  </si>
  <si>
    <t>Udanti-Sita Nadi</t>
  </si>
  <si>
    <t>Chattisgarh</t>
  </si>
  <si>
    <t>Satkosia</t>
  </si>
  <si>
    <t>453.25*</t>
  </si>
  <si>
    <t>Kaziranga</t>
  </si>
  <si>
    <t>Achanakmar</t>
  </si>
  <si>
    <t>Dandeli-Anshi</t>
  </si>
  <si>
    <t>Sanjay-Dubri</t>
  </si>
  <si>
    <t>Mudumalai</t>
  </si>
  <si>
    <t>Nagarahole</t>
  </si>
  <si>
    <t>Parambikulam</t>
  </si>
  <si>
    <t>Sahyadri(including Chandoli NP:317.67 and Koyna WLS:423.55)=741.22 Total Area</t>
  </si>
  <si>
    <t>2011-2012</t>
  </si>
  <si>
    <t>Biligiri Ranganatha Temple Tiger Reserve</t>
  </si>
  <si>
    <t>Kawal**</t>
  </si>
  <si>
    <t>** Approval has been accorded by the NTCA for final notification, which has to be issued by the State Government.</t>
  </si>
  <si>
    <t>Total core are notified 32578.78 sq.km</t>
  </si>
  <si>
    <t>Total core are notified 18768.46 sq.km</t>
  </si>
  <si>
    <t xml:space="preserve">TABLE 3.10.4 (b) :IN PRINCIPAL APPROVAL ACCORDED FOR CREATING NEW TIGER RESERVES </t>
  </si>
  <si>
    <t>(As on 26.09.2011)</t>
  </si>
  <si>
    <t>S. No</t>
  </si>
  <si>
    <t>Proposed Area     (Sq. Km.)</t>
  </si>
  <si>
    <t>Present Status</t>
  </si>
  <si>
    <t xml:space="preserve">Philibhit </t>
  </si>
  <si>
    <t>Reserved Forest</t>
  </si>
  <si>
    <t>Ratapani</t>
  </si>
  <si>
    <t>Wildlife Sanctuary, RF &amp; PF</t>
  </si>
  <si>
    <t>Sunabeda</t>
  </si>
  <si>
    <t>Mukandara Hills (including Darrah, Jawahar Sagar and Chambal Willdlife Sanctuaries)</t>
  </si>
  <si>
    <t>National Park</t>
  </si>
  <si>
    <t>Kudremukh</t>
  </si>
  <si>
    <t>563 (core)                     457 (buffer)</t>
  </si>
  <si>
    <t>National Park  &amp; RF</t>
  </si>
  <si>
    <t xml:space="preserve">TABLE  3.10.4(c):ADVISORY ISSUED TO STATES FOR SENDING THE PROPOSAL TO CREATE NEW TIGER RESERVES </t>
  </si>
  <si>
    <t>Proposed Area        (Sq. Km.)</t>
  </si>
  <si>
    <t>Bor</t>
  </si>
  <si>
    <t>Wildlife Sanctuary</t>
  </si>
  <si>
    <t>Suhelwa</t>
  </si>
  <si>
    <t>Nagzira- Nasvegaon</t>
  </si>
  <si>
    <t>Nagzira WLS Navegaon NP</t>
  </si>
  <si>
    <t>Satyamangalam</t>
  </si>
  <si>
    <t>Wildlife Sanctuary &amp; RF</t>
  </si>
  <si>
    <t>Guru Ghasidas National Park</t>
  </si>
  <si>
    <t>Mhadei</t>
  </si>
  <si>
    <t>TABLE  3.3.7(b) : FOREST OCCUPANCY AND POPULATION ESTIMATES OF TIGER AS PER THE REFINED METHODOLOGY</t>
  </si>
  <si>
    <t>Population of tigers –estimates by refined methodology is presented in the  table 3.10.5.   As per this data, the tiger population in India is approximately 1411 only.</t>
  </si>
  <si>
    <t>Area Km2</t>
  </si>
  <si>
    <t>Tigger Population</t>
  </si>
  <si>
    <t>TABLE  3.10.5: FOREST OCCUPANCY AND POPULATION ESTIMATES OF TIGER AS PER THE REFINED METHODOLOGY</t>
  </si>
  <si>
    <t>Lower limit</t>
  </si>
  <si>
    <t>Upper limit</t>
  </si>
  <si>
    <t>Shivalik-Gangetic Plain Landscape Complex</t>
  </si>
  <si>
    <t>Tiger Population</t>
  </si>
  <si>
    <t>Tiger Km2</t>
  </si>
  <si>
    <t>Shivalik Gangetic</t>
  </si>
  <si>
    <t>Central Indian Landscape Complex and Eastern Ghats Landscape Complex</t>
  </si>
  <si>
    <t>Jharkhand**</t>
  </si>
  <si>
    <t>Not assessed</t>
  </si>
  <si>
    <t>Central Indian</t>
  </si>
  <si>
    <t>Western Ghats Landscape Complex</t>
  </si>
  <si>
    <t>North East Hills, and Brahmaputra Flood Plains</t>
  </si>
  <si>
    <t>Assam*</t>
  </si>
  <si>
    <t>Arunachal Pradesh*</t>
  </si>
  <si>
    <t>Mizoram*</t>
  </si>
  <si>
    <t>Northern West Bengal*</t>
  </si>
  <si>
    <t>North East Hills, and Brahmaputra</t>
  </si>
  <si>
    <t>Total Tiger Population</t>
  </si>
  <si>
    <t>Source:  Ministry of Environment &amp; Forests , Annual Report 2007-08</t>
  </si>
  <si>
    <t>*   Population estimates are based on possible density of tiger occupied landscape in the area, not assessed by double sampling.</t>
  </si>
  <si>
    <r>
      <t>**  Data was not amenable to population estimation of tiger. However, available information about the landscape indicates low densities of tiger in the  area ranging from 0.5 to 1.5 per 100 km</t>
    </r>
    <r>
      <rPr>
        <vertAlign val="superscript"/>
        <sz val="10"/>
        <rFont val="Arial"/>
        <family val="2"/>
      </rPr>
      <t>2</t>
    </r>
    <r>
      <rPr>
        <sz val="10"/>
        <rFont val="Arial"/>
        <family val="0"/>
      </rPr>
      <t>.</t>
    </r>
  </si>
  <si>
    <t xml:space="preserve">Source:  Ministry of Environment &amp; Forests </t>
  </si>
  <si>
    <t>TABLE 3.10.6: DESIGNATED ELEPHANT RESERVES IN INDIA (Revised Network-2005)</t>
  </si>
  <si>
    <t>Elephant Range</t>
  </si>
  <si>
    <t>Elephant Reserve</t>
  </si>
  <si>
    <t>Total Area (Sq.  Km)</t>
  </si>
  <si>
    <t>P.A. in ER (Sq.Km)</t>
  </si>
  <si>
    <t>Elephant Population in 2005</t>
  </si>
  <si>
    <t>Eastern India ( South West Bengal-Jharkhand-Orissa)</t>
  </si>
  <si>
    <t>Mayurjharna</t>
  </si>
  <si>
    <t>W. Bengal</t>
  </si>
  <si>
    <t>24.10.2002</t>
  </si>
  <si>
    <t>Singhbhum</t>
  </si>
  <si>
    <t>26.09.2001</t>
  </si>
  <si>
    <t>Mayurbhanj</t>
  </si>
  <si>
    <t>29.09.2001</t>
  </si>
  <si>
    <t>Mahanadi*</t>
  </si>
  <si>
    <t>19.06.2002</t>
  </si>
  <si>
    <t>Sambalpur*</t>
  </si>
  <si>
    <t>27.03.2002</t>
  </si>
  <si>
    <t>Baitarni ER#</t>
  </si>
  <si>
    <t>South Orrissa ER#</t>
  </si>
  <si>
    <t>Lemru #</t>
  </si>
  <si>
    <t>Badalkhol-Tamorpingla #</t>
  </si>
  <si>
    <t>North Brahamputra Arunachal - Assam)</t>
  </si>
  <si>
    <t>Kameng</t>
  </si>
  <si>
    <t>Ar. Pradesh</t>
  </si>
  <si>
    <t>Sonitpur</t>
  </si>
  <si>
    <t>7.03.2003</t>
  </si>
  <si>
    <t>612+</t>
  </si>
  <si>
    <t>South Brahamputra (Assam- Arunachal)</t>
  </si>
  <si>
    <t>Dihing-Patkai</t>
  </si>
  <si>
    <t>17.04.2003</t>
  </si>
  <si>
    <t>Deormali*</t>
  </si>
  <si>
    <t>Kaziranga (Assam- Nagaland)</t>
  </si>
  <si>
    <t>Kaziranga-Karbi Anglong</t>
  </si>
  <si>
    <t>Dhansiri-Lungding</t>
  </si>
  <si>
    <t>19.04.2003</t>
  </si>
  <si>
    <t>TABLE   3.10.2  :  NATIONAL PARKS AND WILDLIFE SANCTUARIES OF STATES -INDIA</t>
  </si>
  <si>
    <t>Intanki #</t>
  </si>
  <si>
    <t>28.02.2005</t>
  </si>
  <si>
    <t>Eastern Dooars (Assam- \W. Bengal)</t>
  </si>
  <si>
    <t>Chirang-Ripu</t>
  </si>
  <si>
    <t>6.03.2003</t>
  </si>
  <si>
    <t>526+</t>
  </si>
  <si>
    <t>E. Dooars</t>
  </si>
  <si>
    <t>28.08.2002</t>
  </si>
  <si>
    <t>300-350</t>
  </si>
  <si>
    <t>Garo Hills (Meghalaya)</t>
  </si>
  <si>
    <t>Garo Hills</t>
  </si>
  <si>
    <t>31.10.2001</t>
  </si>
  <si>
    <t>Khasi Hills ER^</t>
  </si>
  <si>
    <t>Nilgiri -Eastern Ghat (Karnataka- Kerala-Tamilnadu-Andhra)</t>
  </si>
  <si>
    <t>Mysore</t>
  </si>
  <si>
    <t>25.11.2002</t>
  </si>
  <si>
    <t>Wayanad</t>
  </si>
  <si>
    <t>2.04.2002</t>
  </si>
  <si>
    <t>Nilgiri</t>
  </si>
  <si>
    <t>15.10.2003</t>
  </si>
  <si>
    <t>Rayala #</t>
  </si>
  <si>
    <t>A. Pradesh</t>
  </si>
  <si>
    <t>South Nilgiri (Kerala-Tamilnadu)</t>
  </si>
  <si>
    <t>Nilambur</t>
  </si>
  <si>
    <t>Coimbatore</t>
  </si>
  <si>
    <t>Western Ghat (Tamilnadu- Kerala)</t>
  </si>
  <si>
    <t>Anamalai</t>
  </si>
  <si>
    <t>Anamudi</t>
  </si>
  <si>
    <t>Periyar (Kerala-Tamilnadu)</t>
  </si>
  <si>
    <t>Srivilliputhur</t>
  </si>
  <si>
    <t>Northern India (Uttaranchal)</t>
  </si>
  <si>
    <t xml:space="preserve"> Shivalik</t>
  </si>
  <si>
    <t>28.10.2002</t>
  </si>
  <si>
    <t>Ganga-Jamuna ER#</t>
  </si>
  <si>
    <t>U.P.</t>
  </si>
  <si>
    <t>21200+</t>
  </si>
  <si>
    <t>Sorce : Project Elephant, Ministry of Environment and Forests</t>
  </si>
  <si>
    <t># Approved by Govt. of India, but not yet notified by the Stale Government.</t>
  </si>
  <si>
    <t xml:space="preserve">* Proposalfor extension  approved by GOI, but not yet notified by the state. </t>
  </si>
  <si>
    <t>^  Under consideration</t>
  </si>
  <si>
    <t>ER : Elephant Reserve</t>
  </si>
  <si>
    <t>TABLE 3.10.7: LOCATION OF MAJOR ZOOS      (cont…)</t>
  </si>
  <si>
    <t>Sl. No</t>
  </si>
  <si>
    <t>Name of Zoo</t>
  </si>
  <si>
    <t>Location</t>
  </si>
  <si>
    <t>Bilogical Park, Chidyatapu</t>
  </si>
  <si>
    <t>Port Blair</t>
  </si>
  <si>
    <t>Andaman &amp; Nicobar Islands</t>
  </si>
  <si>
    <t>Indira Gandhi Zoological Park</t>
  </si>
  <si>
    <t>visakhapatnam</t>
  </si>
  <si>
    <t>Nehru Zoological Park</t>
  </si>
  <si>
    <t>Hyderabad</t>
  </si>
  <si>
    <t>Sri Venkateswara Zoological Park</t>
  </si>
  <si>
    <t>Tirupati</t>
  </si>
  <si>
    <t>Biological Park Itanagar</t>
  </si>
  <si>
    <t>Itanagar</t>
  </si>
  <si>
    <t>Assam State Zoo Cum Botanical Garden</t>
  </si>
  <si>
    <t>Guwahati</t>
  </si>
  <si>
    <t>Sanjay Gandhi Biological Park</t>
  </si>
  <si>
    <t>Patna</t>
  </si>
  <si>
    <t>Kanan Pandari Zoo</t>
  </si>
  <si>
    <t>Bilaspur</t>
  </si>
  <si>
    <t>Maitri Baagh Zoo</t>
  </si>
  <si>
    <t>Bhilai</t>
  </si>
  <si>
    <t>National Zoological Park</t>
  </si>
  <si>
    <t>Bondla Zoo</t>
  </si>
  <si>
    <t>Usgao</t>
  </si>
  <si>
    <t>Dr. Shyamaprasad Mukharjee Zoological Garden</t>
  </si>
  <si>
    <t xml:space="preserve">Surat </t>
  </si>
  <si>
    <t>Indoda  Nature Park</t>
  </si>
  <si>
    <t>Gandhi Nagar</t>
  </si>
  <si>
    <t>Kamla Nehru Zoological Garden</t>
  </si>
  <si>
    <t>Ahemdabad</t>
  </si>
  <si>
    <t>Sakkarbaug Zoo</t>
  </si>
  <si>
    <t>Junagarh</t>
  </si>
  <si>
    <t>Sayaji Baug Zoo</t>
  </si>
  <si>
    <t>Vadodara</t>
  </si>
  <si>
    <t>Rohtak Zoo</t>
  </si>
  <si>
    <t>Rohtak</t>
  </si>
  <si>
    <t>Himalayan Nature Park (Kufri)</t>
  </si>
  <si>
    <t>Kufri</t>
  </si>
  <si>
    <t>Jammu Zoo</t>
  </si>
  <si>
    <t>Ram Nagar,(Jammu)</t>
  </si>
  <si>
    <t>J&amp;K</t>
  </si>
  <si>
    <t>Kashmir Zoo</t>
  </si>
  <si>
    <t>Srinagar</t>
  </si>
  <si>
    <t>J &amp; K</t>
  </si>
  <si>
    <t>Bhagwan Birsa Biological Park</t>
  </si>
  <si>
    <t>Ranchi</t>
  </si>
  <si>
    <t>Jawaharlal Nehru Biological Park</t>
  </si>
  <si>
    <t>Bokaro</t>
  </si>
  <si>
    <t>Tata Steel Zoological Park</t>
  </si>
  <si>
    <t>Jamshedpur</t>
  </si>
  <si>
    <t>Bellary Childrens Park-Cum-Zoo (Bellary Zoo)</t>
  </si>
  <si>
    <t>Bellary</t>
  </si>
  <si>
    <t>Children Park &amp; Zoo (Gadag Zoo)</t>
  </si>
  <si>
    <t>Gadag</t>
  </si>
  <si>
    <t>Dr. K.Shivarma  Karanth Pilikula Biological Park</t>
  </si>
  <si>
    <t>Mangalore</t>
  </si>
  <si>
    <t>National Park, Bannerghatta Zoological Garden</t>
  </si>
  <si>
    <t>Bangalore</t>
  </si>
  <si>
    <t>Sri Chamarajendra Zoological Gardens</t>
  </si>
  <si>
    <t>Tiger &amp; Lion Safari, Thyyarekoppa</t>
  </si>
  <si>
    <t>Shimoga</t>
  </si>
  <si>
    <t>State  Museum &amp; Zoo</t>
  </si>
  <si>
    <t>Thrissur</t>
  </si>
  <si>
    <t>Thiruvananthapuram Zoo</t>
  </si>
  <si>
    <t>Thiruvananthapuram</t>
  </si>
  <si>
    <t>Gandhi Zoological Park</t>
  </si>
  <si>
    <t>Gwalior</t>
  </si>
  <si>
    <t>Kamla Nehru Prani Sanghrahalay Zoo</t>
  </si>
  <si>
    <t>Indore</t>
  </si>
  <si>
    <t>Van Vihar National Park</t>
  </si>
  <si>
    <t>Bhopal</t>
  </si>
  <si>
    <t>Aurangabad Municipal Zoo</t>
  </si>
  <si>
    <t>Aurangabad</t>
  </si>
  <si>
    <t>Mahatma Gandhi Rashtriya Udyan Zoo</t>
  </si>
  <si>
    <t>Solapur</t>
  </si>
  <si>
    <t>Nisargakavl Bahlnabai Choudhary Pranisansangahralay</t>
  </si>
  <si>
    <t>Pune</t>
  </si>
  <si>
    <t xml:space="preserve">TABLE 3.10.7:LOCATION OF MAJOR ZOOS- Concld. </t>
  </si>
  <si>
    <t>Rajiv Gandhi Zoological Park And Wildlife Research Centre</t>
  </si>
  <si>
    <t>Veermata Jijabai Bhosale Udyan &amp; Zoo</t>
  </si>
  <si>
    <t>Mumbai</t>
  </si>
  <si>
    <t>Manipur Zoological Garden</t>
  </si>
  <si>
    <t>Imphal</t>
  </si>
  <si>
    <t>Lady Hydari Park Animal</t>
  </si>
  <si>
    <t>Shillong</t>
  </si>
  <si>
    <t>Aizawl Zoo (Mizoram Zoo)</t>
  </si>
  <si>
    <t>Aizwal</t>
  </si>
  <si>
    <t>Indira Gandhi Park Zoo &amp; Deer Park</t>
  </si>
  <si>
    <t>Rourkela</t>
  </si>
  <si>
    <t>Nandankanan  Biological Park</t>
  </si>
  <si>
    <t>Bhubaneswar</t>
  </si>
  <si>
    <t>Wild Animal Conservation Centre</t>
  </si>
  <si>
    <t>Mothijharan Sambalpur</t>
  </si>
  <si>
    <t>Deer Park, Bir Moti Bagh (patiala Zoo)</t>
  </si>
  <si>
    <t>Patiala</t>
  </si>
  <si>
    <t>Ludhiana Zoo</t>
  </si>
  <si>
    <t>Ludhiana</t>
  </si>
  <si>
    <t>Mahendra Chaudhury Zoological Park</t>
  </si>
  <si>
    <t>Chhatbir</t>
  </si>
  <si>
    <t>Bikaner Zoo</t>
  </si>
  <si>
    <t>Bikaner</t>
  </si>
  <si>
    <t>Jaipur Zoo</t>
  </si>
  <si>
    <t>Jaipur</t>
  </si>
  <si>
    <t>Jodhpur Zoo</t>
  </si>
  <si>
    <t>Jodhpur</t>
  </si>
  <si>
    <t>Udaipur Zoo</t>
  </si>
  <si>
    <t>Udaipur</t>
  </si>
  <si>
    <t>Amirdhi Zoo</t>
  </si>
  <si>
    <t>Vellore</t>
  </si>
  <si>
    <t>Arignar Anna Zoological Park</t>
  </si>
  <si>
    <t>Vandalur Chennai</t>
  </si>
  <si>
    <t>Chennai Snake Park Trust</t>
  </si>
  <si>
    <t>Guindy</t>
  </si>
  <si>
    <t>Children's Corner</t>
  </si>
  <si>
    <t>Madras Crocodile Bank Trust/Centre For Herpetology</t>
  </si>
  <si>
    <t>Mahabalipuram</t>
  </si>
  <si>
    <t>V.O.C.  Park Mini Zoo</t>
  </si>
  <si>
    <t>Sepahijala Zoological Park</t>
  </si>
  <si>
    <t>Sepahijala</t>
  </si>
  <si>
    <t>Kanpur Zoological Park</t>
  </si>
  <si>
    <t>Kanpur</t>
  </si>
  <si>
    <t>Lucknow Prani Udyan</t>
  </si>
  <si>
    <t>Lucknow</t>
  </si>
  <si>
    <t>Pt Govind Ballabh Pant High Altitude Zoo</t>
  </si>
  <si>
    <t>Nainital</t>
  </si>
  <si>
    <t>Alipore Zoological Garden</t>
  </si>
  <si>
    <t>Kolkata</t>
  </si>
  <si>
    <t>Calcutta Snake Park</t>
  </si>
  <si>
    <t>Badu</t>
  </si>
  <si>
    <t>Jhargram Zoo</t>
  </si>
  <si>
    <t>Jhargram</t>
  </si>
  <si>
    <t>Marble Palace Zoo</t>
  </si>
  <si>
    <t>Padmaja Naidu Himalayan Zoological Park</t>
  </si>
  <si>
    <t>Darjeeling</t>
  </si>
  <si>
    <t>Source : Central Zoo Authority, Ministry of Environment &amp; Forests</t>
  </si>
  <si>
    <r>
      <t xml:space="preserve">India is famous for the majestic elephants of the Country.  The protective measures adopted to save the elephant population of the country are very important.  </t>
    </r>
    <r>
      <rPr>
        <b/>
        <sz val="12"/>
        <rFont val="Times New Roman"/>
        <family val="1"/>
      </rPr>
      <t xml:space="preserve">The designated elephant reserves in India, the area, the number of elephants found are available in table 3.10.6 </t>
    </r>
  </si>
  <si>
    <t>The location of major zoos in India is in table 3.10.7.</t>
  </si>
  <si>
    <t>The following table gives the progress achieved in setting up National Parks and Wildlife Sancturies in India.</t>
  </si>
  <si>
    <t>TABLE   3.10.8  :  NATIONAL PARKS AND WILDLIFE SANCTUARIES OF INDIA</t>
  </si>
  <si>
    <t>Livestock</t>
  </si>
  <si>
    <t>Number of Animals</t>
  </si>
  <si>
    <t>Cattle</t>
  </si>
  <si>
    <t>Buffaloes</t>
  </si>
  <si>
    <t>Sheep</t>
  </si>
  <si>
    <t>Goats</t>
  </si>
  <si>
    <t>Horses &amp; Ponnies</t>
  </si>
  <si>
    <t>Pigs</t>
  </si>
  <si>
    <t>Mules</t>
  </si>
  <si>
    <t>Donkeys</t>
  </si>
  <si>
    <t>Camels</t>
  </si>
  <si>
    <t>Yaks</t>
  </si>
  <si>
    <t>Mithuns</t>
  </si>
  <si>
    <t xml:space="preserve">               </t>
  </si>
  <si>
    <t>Other Livestock</t>
  </si>
  <si>
    <t>( Thousand)</t>
  </si>
  <si>
    <t>Source  :  Live Stock Census, Ministry of Agriculture</t>
  </si>
  <si>
    <t>.</t>
  </si>
  <si>
    <t>TABLE  3.11.1:  INDIA'S LIVESTOCK POPULATION</t>
  </si>
  <si>
    <t>3.11.1 The livestock population in the country increased from 369 million in 1977 to the current estimate of 529 million.  Grazing by Livestock puts pressure on grasslands and forests.  Because of excessive grazing, natural regeneration is either absent or inadequate in a significant portion of the forests in the country.</t>
  </si>
  <si>
    <t>The trend and extent in growth of livestock population from 1977 to 2007 at all India level are evident from the above table.</t>
  </si>
  <si>
    <t>3.11.2 An analysis of forests vis-a-vis livestock indicates continued free access to the forest area which has resulted in high rates of growth of livestock population causing land degradation and arresting the development of markets for forage crops.  Overgrazing impedes regeneration, retards growth of vegetation, and leads to extinction of good palatable grasses which are replaced by less palatable and inferior grasses.  Extensive areas have been invaded by bushes which are not browsed, excessive trampling makes the soil compact and impervious and prevents circulation of air, water, thus exposing the soil to erosion  by wind and water.</t>
  </si>
  <si>
    <t>The State / UT wise livestock population details as per 2007 census are in table 3.11.2</t>
  </si>
  <si>
    <t>3.11    Livestock Population</t>
  </si>
  <si>
    <t>Name of State/UT</t>
  </si>
  <si>
    <t>Forest Cover Area</t>
  </si>
  <si>
    <t>Total</t>
  </si>
  <si>
    <t>(sq.km)</t>
  </si>
  <si>
    <t>Andhra Pradesh</t>
  </si>
  <si>
    <t>Arunachal Pradesh</t>
  </si>
  <si>
    <t>Assam</t>
  </si>
  <si>
    <t>Bihar</t>
  </si>
  <si>
    <t>Gujarat</t>
  </si>
  <si>
    <t>Haryana</t>
  </si>
  <si>
    <t>Himachal Pradesh</t>
  </si>
  <si>
    <t>Jammu &amp; Kashmir</t>
  </si>
  <si>
    <t>Karnataka</t>
  </si>
  <si>
    <t>Kerala</t>
  </si>
  <si>
    <t>Madhya Pradesh</t>
  </si>
  <si>
    <t>Maharashtra</t>
  </si>
  <si>
    <t>Manipur</t>
  </si>
  <si>
    <t>Meghalaya</t>
  </si>
  <si>
    <t>Nagaland</t>
  </si>
  <si>
    <t>Orissa</t>
  </si>
  <si>
    <t>Punjab</t>
  </si>
  <si>
    <t>Rajasthan</t>
  </si>
  <si>
    <t>Sikkim</t>
  </si>
  <si>
    <t>Tamil Nadu</t>
  </si>
  <si>
    <t>Tripura</t>
  </si>
  <si>
    <t>Uttar Pradesh</t>
  </si>
  <si>
    <t>West Bengal</t>
  </si>
  <si>
    <t>Chandigarh</t>
  </si>
  <si>
    <t>Dadra &amp; Nagar Haveli</t>
  </si>
  <si>
    <t>Delhi</t>
  </si>
  <si>
    <t>Lakshadweep</t>
  </si>
  <si>
    <t>Pondicherry</t>
  </si>
  <si>
    <t>Reserved</t>
  </si>
  <si>
    <t>Others</t>
  </si>
  <si>
    <t>Year</t>
  </si>
  <si>
    <t>Nil</t>
  </si>
  <si>
    <t>States/Uts.</t>
  </si>
  <si>
    <t>Tamilnadu</t>
  </si>
  <si>
    <t>Mizoram</t>
  </si>
  <si>
    <t>Goa</t>
  </si>
  <si>
    <t>State/</t>
  </si>
  <si>
    <t>Union Territory</t>
  </si>
  <si>
    <t>A&amp;N Islands</t>
  </si>
  <si>
    <t>Forest Department</t>
  </si>
  <si>
    <t>Revenue Department Forests</t>
  </si>
  <si>
    <t>Coniferous forest</t>
  </si>
  <si>
    <t>Chir</t>
  </si>
  <si>
    <t>Deodar</t>
  </si>
  <si>
    <t>Sal</t>
  </si>
  <si>
    <t>Mangrove</t>
  </si>
  <si>
    <t>Corporate Bodies Forest/ Community Ownership</t>
  </si>
  <si>
    <t>Private Forest</t>
  </si>
  <si>
    <t>State</t>
  </si>
  <si>
    <t>1995-97</t>
  </si>
  <si>
    <t>1997-99</t>
  </si>
  <si>
    <t>Scrub</t>
  </si>
  <si>
    <t>(Sq.km)</t>
  </si>
  <si>
    <t>Uttaranchal</t>
  </si>
  <si>
    <t>Jharkhand</t>
  </si>
  <si>
    <t>Chhatisgarh</t>
  </si>
  <si>
    <t xml:space="preserve">Protected </t>
  </si>
  <si>
    <t xml:space="preserve">Unclassed  </t>
  </si>
  <si>
    <t>State/Union Territory</t>
  </si>
  <si>
    <t>-</t>
  </si>
  <si>
    <t>UTs</t>
  </si>
  <si>
    <t xml:space="preserve">A. &amp; N. Islands </t>
  </si>
  <si>
    <t>Sl. No.</t>
  </si>
  <si>
    <t>Chhattisgarh</t>
  </si>
  <si>
    <t>FORESTS</t>
  </si>
  <si>
    <t>+</t>
  </si>
  <si>
    <t>Forest Cover</t>
  </si>
  <si>
    <t>Total Forest Cover*</t>
  </si>
  <si>
    <t>Total Geographic Area</t>
  </si>
  <si>
    <t xml:space="preserve">Daman &amp; Diu </t>
  </si>
  <si>
    <t>States/Uts</t>
  </si>
  <si>
    <t>Others Conifers</t>
  </si>
  <si>
    <t>Area Under Sanctioned Working Plans</t>
  </si>
  <si>
    <t>Geographic Area</t>
  </si>
  <si>
    <t>FOREST</t>
  </si>
  <si>
    <t xml:space="preserve">Reserved Forest </t>
  </si>
  <si>
    <t>Protected Forest</t>
  </si>
  <si>
    <t>Unclassed Forest</t>
  </si>
  <si>
    <t>Physiographic Zone</t>
  </si>
  <si>
    <t>Tree Cover</t>
  </si>
  <si>
    <t>W. Himalayas</t>
  </si>
  <si>
    <t>E. Himalayas</t>
  </si>
  <si>
    <t>Northern Plains</t>
  </si>
  <si>
    <t>Central Highlands</t>
  </si>
  <si>
    <t>North Deccan</t>
  </si>
  <si>
    <t>East Deccan</t>
  </si>
  <si>
    <t>South Deccan</t>
  </si>
  <si>
    <t>Western Ghats</t>
  </si>
  <si>
    <t>Eastern Ghats</t>
  </si>
  <si>
    <t>West Coast</t>
  </si>
  <si>
    <t xml:space="preserve"> East Coast</t>
  </si>
  <si>
    <t xml:space="preserve"> Eastern Plains</t>
  </si>
  <si>
    <t>Western Plains</t>
  </si>
  <si>
    <r>
      <t>Geographic Area (Km</t>
    </r>
    <r>
      <rPr>
        <b/>
        <vertAlign val="superscript"/>
        <sz val="10"/>
        <rFont val="Arial"/>
        <family val="2"/>
      </rPr>
      <t>2</t>
    </r>
    <r>
      <rPr>
        <b/>
        <sz val="10"/>
        <rFont val="Arial"/>
        <family val="2"/>
      </rPr>
      <t>)</t>
    </r>
  </si>
  <si>
    <r>
      <t>Area (Km</t>
    </r>
    <r>
      <rPr>
        <b/>
        <vertAlign val="superscript"/>
        <sz val="10"/>
        <rFont val="Arial"/>
        <family val="2"/>
      </rPr>
      <t>2</t>
    </r>
    <r>
      <rPr>
        <b/>
        <sz val="10"/>
        <rFont val="Arial"/>
        <family val="2"/>
      </rPr>
      <t>)</t>
    </r>
  </si>
  <si>
    <t>State/UT</t>
  </si>
  <si>
    <t>(Area in ha.)</t>
  </si>
  <si>
    <t>(Metric Tonne)</t>
  </si>
  <si>
    <t xml:space="preserve">Sal Seed                                  </t>
  </si>
  <si>
    <t>(M. Tonne)</t>
  </si>
  <si>
    <t xml:space="preserve">Gums                                                    </t>
  </si>
  <si>
    <t>(MetricTonne)</t>
  </si>
  <si>
    <t>No. of JFM Committees</t>
  </si>
  <si>
    <t>Percentage of Geographic Area</t>
  </si>
  <si>
    <t>Open Forest</t>
  </si>
  <si>
    <t>Total Forest</t>
  </si>
  <si>
    <t>(Sq. km)</t>
  </si>
  <si>
    <t>Sl No.</t>
  </si>
  <si>
    <t>Andaman &amp; Nicobar</t>
  </si>
  <si>
    <t>Andman &amp; Nicobar</t>
  </si>
  <si>
    <t>Maharashra</t>
  </si>
  <si>
    <t>Percentage  of Forest to Geo. Area</t>
  </si>
  <si>
    <t>% of Geog. Area</t>
  </si>
  <si>
    <t>North East Ranges</t>
  </si>
  <si>
    <t xml:space="preserve"> State/UT</t>
  </si>
  <si>
    <t>Number of Hill Districts</t>
  </si>
  <si>
    <t>Geographic Area in Hill Districts</t>
  </si>
  <si>
    <t>Number of Tribal Districts</t>
  </si>
  <si>
    <t>Union Territories</t>
  </si>
  <si>
    <t>Note: Blank cell indicates information is not available</t>
  </si>
  <si>
    <t>Forest Area Diverted</t>
  </si>
  <si>
    <t>Cummulative Area Diverted</t>
  </si>
  <si>
    <t>2004*</t>
  </si>
  <si>
    <t>Source :  Forests &amp; Wildlife Statistics, India, 2004,MOEF</t>
  </si>
  <si>
    <t>Forest Land Diverted</t>
  </si>
  <si>
    <t>NA</t>
  </si>
  <si>
    <t>Teak</t>
  </si>
  <si>
    <t>Coniferous &amp; Non-coniferus mixed</t>
  </si>
  <si>
    <t>Non-coniferous Forest</t>
  </si>
  <si>
    <t>Round Wood</t>
  </si>
  <si>
    <t>(cum)</t>
  </si>
  <si>
    <t>West Bebgal</t>
  </si>
  <si>
    <t>Jammu &amp;Kashmir</t>
  </si>
  <si>
    <t>Number of districts covered</t>
  </si>
  <si>
    <t>Total Geog. Area of dist. Covered</t>
  </si>
  <si>
    <t>Total Wasteland area in dists. Covered</t>
  </si>
  <si>
    <t>% to total Geog, area</t>
  </si>
  <si>
    <t>(Area in Sq. Km.)</t>
  </si>
  <si>
    <t>Un -Surveyed Area (J&amp; K)</t>
  </si>
  <si>
    <t>Total Geog. Area</t>
  </si>
  <si>
    <t>Very Dense Forest</t>
  </si>
  <si>
    <t>Moderately Dense Forest</t>
  </si>
  <si>
    <t xml:space="preserve"> Non-Forest Cover</t>
  </si>
  <si>
    <t>Non-forest**</t>
  </si>
  <si>
    <t>Percent Forest  Cover</t>
  </si>
  <si>
    <t xml:space="preserve">Very Dense Forest  </t>
  </si>
  <si>
    <t xml:space="preserve"> (a) 14</t>
  </si>
  <si>
    <t xml:space="preserve"> (b)  *</t>
  </si>
  <si>
    <t>Very Dense Mangrove</t>
  </si>
  <si>
    <t>Moderately Dense Mangrove</t>
  </si>
  <si>
    <t>Open Mangrove</t>
  </si>
  <si>
    <t>Kerela</t>
  </si>
  <si>
    <t>Daman &amp; Diu</t>
  </si>
  <si>
    <r>
      <t>Area of Phy.Zone (Km</t>
    </r>
    <r>
      <rPr>
        <b/>
        <vertAlign val="superscript"/>
        <sz val="10"/>
        <rFont val="Arial"/>
        <family val="2"/>
      </rPr>
      <t>2</t>
    </r>
    <r>
      <rPr>
        <b/>
        <sz val="10"/>
        <rFont val="Arial"/>
        <family val="2"/>
      </rPr>
      <t>)</t>
    </r>
  </si>
  <si>
    <r>
      <t>Recorded Forest Area (Km</t>
    </r>
    <r>
      <rPr>
        <b/>
        <vertAlign val="superscript"/>
        <sz val="10"/>
        <rFont val="Arial"/>
        <family val="2"/>
      </rPr>
      <t>2</t>
    </r>
    <r>
      <rPr>
        <b/>
        <sz val="10"/>
        <rFont val="Arial"/>
        <family val="2"/>
      </rPr>
      <t>)</t>
    </r>
  </si>
  <si>
    <t>In Forest</t>
  </si>
  <si>
    <t xml:space="preserve">Total Forest   Area </t>
  </si>
  <si>
    <t>Class</t>
  </si>
  <si>
    <t>NC : Non- consferous</t>
  </si>
  <si>
    <t>Percent  of  G.A.</t>
  </si>
  <si>
    <t xml:space="preserve">Forest Cover </t>
  </si>
  <si>
    <t>Percent Forest Cover</t>
  </si>
  <si>
    <t>Source  :  Forestry Statistics in India, 2003</t>
  </si>
  <si>
    <t>Nonresponding States A &amp; N Island, Assam, Bihar, Delhi, Manipur, Mizoram and Nagaland.</t>
  </si>
  <si>
    <t>C  : Confiferous</t>
  </si>
  <si>
    <t>Eastern Plains</t>
  </si>
  <si>
    <t>Andaman  &amp; Nicobar</t>
  </si>
  <si>
    <t>West Bengal*</t>
  </si>
  <si>
    <t xml:space="preserve">North East </t>
  </si>
  <si>
    <t>Western Himalayas</t>
  </si>
  <si>
    <t>Eastern Himalayas</t>
  </si>
  <si>
    <t>(Area in Sq. km)</t>
  </si>
  <si>
    <t xml:space="preserve">        *   : Area under illegal occupation of Pakistan and China.</t>
  </si>
  <si>
    <t xml:space="preserve">*: As per the West bengal Forest Department, mangrove area in Sundarban is 4200 sq. km. </t>
  </si>
  <si>
    <t>which is almost double of the area estimated by FSI.</t>
  </si>
  <si>
    <t>mangrove Area</t>
  </si>
  <si>
    <t>Sunderbans.</t>
  </si>
  <si>
    <t xml:space="preserve">Bhaitarkanika, Mahandi, Subernarekha, Devi, Dharma, </t>
  </si>
  <si>
    <t>MGRC, Chilka</t>
  </si>
  <si>
    <t>Coringa, East Godavari, Krishna</t>
  </si>
  <si>
    <t>North Andamans, Nicobar</t>
  </si>
  <si>
    <t xml:space="preserve">Coondapur, Dakshin Kannada/Honnavar, </t>
  </si>
  <si>
    <t>Malvan</t>
  </si>
  <si>
    <t>Gulf of Kutch, Gulf of Khambat, Dumas-Ubhrat</t>
  </si>
  <si>
    <t>(Sq.KM)</t>
  </si>
  <si>
    <t>In Tree Outside Forest</t>
  </si>
  <si>
    <t>A &amp; N Islands</t>
  </si>
  <si>
    <t>32934 stdnbag</t>
  </si>
  <si>
    <t>507 cum</t>
  </si>
  <si>
    <t>2002-03</t>
  </si>
  <si>
    <t>2003-04</t>
  </si>
  <si>
    <t>154344 std bag</t>
  </si>
  <si>
    <t>357 cum</t>
  </si>
  <si>
    <t>45450 std. bags</t>
  </si>
  <si>
    <t>18.86 Std. bag</t>
  </si>
  <si>
    <t>423504 Std. bags</t>
  </si>
  <si>
    <t>46900 MT</t>
  </si>
  <si>
    <t>2732 MT</t>
  </si>
  <si>
    <t>488984 MT</t>
  </si>
  <si>
    <t>14.92 Std. bags</t>
  </si>
  <si>
    <t>266944 Std. bags</t>
  </si>
  <si>
    <t>9944 MT</t>
  </si>
  <si>
    <t>37500MT</t>
  </si>
  <si>
    <t>257035 MT</t>
  </si>
  <si>
    <t>2004-05</t>
  </si>
  <si>
    <t>2005-06</t>
  </si>
  <si>
    <t>Dadra &amp;  Nagar Haveli</t>
  </si>
  <si>
    <t>Punducherry</t>
  </si>
  <si>
    <t>Uttarakhand</t>
  </si>
  <si>
    <t>Quintals 422.0</t>
  </si>
  <si>
    <t>Quintals 6954</t>
  </si>
  <si>
    <t>Quintals 333.9</t>
  </si>
  <si>
    <t>Quintals  11004</t>
  </si>
  <si>
    <t>TABLE 3.2.3(b)  :  FOREST AREA BY COMPOSITION (during 2002-03)</t>
  </si>
  <si>
    <t>Source : Forestry Statistics India, 2005</t>
  </si>
  <si>
    <t>TABLE 3.2.3(b)  :  FOREST AREA BY COMPOSITION (during 2003-04)</t>
  </si>
  <si>
    <t>TABLE 3.2.3(b)  :  FOREST AREA BY COMPOSITION (during 2004-05)</t>
  </si>
  <si>
    <t>Source : Forestry Statistics India, 2007</t>
  </si>
  <si>
    <t>Wood Fuel</t>
  </si>
  <si>
    <t>Saw logs &amp; Veneer logs</t>
  </si>
  <si>
    <t>Pulp wood</t>
  </si>
  <si>
    <t>C</t>
  </si>
  <si>
    <t>NC</t>
  </si>
  <si>
    <t>Other Industrial roundwood (poles &amp; Posts)</t>
  </si>
  <si>
    <t>State/ Union Territory</t>
  </si>
  <si>
    <t>Chips &amp; particles</t>
  </si>
  <si>
    <t>Wood residues</t>
  </si>
  <si>
    <t>MT</t>
  </si>
  <si>
    <t>C- Coniferous NC-coniferous</t>
  </si>
  <si>
    <t>* 1 bag=10 to 15 kg.</t>
  </si>
  <si>
    <t>97500MT</t>
  </si>
  <si>
    <t>4798 MT</t>
  </si>
  <si>
    <t>=</t>
  </si>
  <si>
    <t>345384 kgs</t>
  </si>
  <si>
    <t>70000MT</t>
  </si>
  <si>
    <t>13216MT</t>
  </si>
  <si>
    <t>Daman  &amp; Diu</t>
  </si>
  <si>
    <t>pondicherry</t>
  </si>
  <si>
    <t>Source :     Annual Report 2008-2009, Ministry of Environment &amp; Forests</t>
  </si>
  <si>
    <t>146553.34(mt)</t>
  </si>
  <si>
    <t>Sawn wood</t>
  </si>
  <si>
    <t>Wood charcoal</t>
  </si>
  <si>
    <t>Source:Indian Council of Forestry Research and Education, Dehradun</t>
  </si>
  <si>
    <t>62636.24MT</t>
  </si>
  <si>
    <t>Puducherry</t>
  </si>
  <si>
    <t xml:space="preserve">NA </t>
  </si>
  <si>
    <t>1630.97cum</t>
  </si>
  <si>
    <t>957.16 cm</t>
  </si>
  <si>
    <t>513251 std. bags</t>
  </si>
  <si>
    <t>1 Std.beg= 0.5 Quintals (Approximately)</t>
  </si>
  <si>
    <t>Resins</t>
  </si>
  <si>
    <t>Pudicherry</t>
  </si>
  <si>
    <t>Pichavaram, Muthupet, Ramnad, Pulicat, Kazhuveli</t>
  </si>
  <si>
    <t>Vembanad, Kannur</t>
  </si>
  <si>
    <t>Mangalore Forest Division, Karwar</t>
  </si>
  <si>
    <t>Achra-Ratnagiri, Devgarh-Vijay Durg, Veldur, Kundalika-Revdanda,</t>
  </si>
  <si>
    <t>Mumbra-Diva, Vikroli, Shreevardhan, Vaitarna, Vasasi-Manori,</t>
  </si>
  <si>
    <t>Source : Indian Council of Forestry Research and Education</t>
  </si>
  <si>
    <t>Change in Forest Cover over assessment years</t>
  </si>
  <si>
    <t>Note: Column 6 to 10 indicates change in the forest cover with respect to previous assesment year</t>
  </si>
  <si>
    <t>(eg. Year X1 - X2 means Area in Year X2 - Area in Year X1)</t>
  </si>
  <si>
    <t>Tendu/Kendu/Bidi Leaves</t>
  </si>
  <si>
    <t xml:space="preserve"> (M. Tonne)</t>
  </si>
  <si>
    <t>Assessment</t>
  </si>
  <si>
    <t xml:space="preserve">Change in </t>
  </si>
  <si>
    <t>2007#</t>
  </si>
  <si>
    <t>#  : The change in the above table refers to change in the area with respect to revised assessment for 2005</t>
  </si>
  <si>
    <t>Moderate Dense Forest</t>
  </si>
  <si>
    <t>Change w.r.t. 2005assessment</t>
  </si>
  <si>
    <t>Recorded Forest Area, 2007</t>
  </si>
  <si>
    <t>Growing Stock (volume in million Cum)</t>
  </si>
  <si>
    <t>2005*</t>
  </si>
  <si>
    <t>*</t>
  </si>
  <si>
    <t>Revised</t>
  </si>
  <si>
    <t>Forest Cover 2007 Assessment</t>
  </si>
  <si>
    <t>Source : India State of Forest Report 2009</t>
  </si>
  <si>
    <t>Source : India State of Forest Report, 2009</t>
  </si>
  <si>
    <t>Source :India State of Forest Report, 2009</t>
  </si>
  <si>
    <t>Source:India State of Forest Report 2009</t>
  </si>
  <si>
    <t>Source:India State of Forest Report, 2009</t>
  </si>
  <si>
    <t>Source: India State of Forest Report 2009</t>
  </si>
  <si>
    <t>NE &amp; Sikkim</t>
  </si>
  <si>
    <t>D &amp; N Haveli</t>
  </si>
  <si>
    <t>New Delhi</t>
  </si>
  <si>
    <t>* Figures based on the year 2006</t>
  </si>
  <si>
    <t>Grand Total</t>
  </si>
  <si>
    <t xml:space="preserve">No  forest area has been transferred for management purpose </t>
  </si>
  <si>
    <t>Haryana*</t>
  </si>
  <si>
    <t>Jammu &amp; Kashmir*</t>
  </si>
  <si>
    <t>Punjab*</t>
  </si>
  <si>
    <t>Uttar Pradesh*</t>
  </si>
  <si>
    <t>Source : Ministry of Environment &amp; Forests,Forest Protection Division</t>
  </si>
  <si>
    <t>(Compiled on17-08-2010)</t>
  </si>
  <si>
    <t xml:space="preserve">TABLE  3.4.1  :  STATE/UT WISE FOREST AREA </t>
  </si>
  <si>
    <t>TABLE 3.4.4 : FOREST COVER IN INDIA 2007</t>
  </si>
  <si>
    <t>TABLE 3.4.2 :  FOREST AREA BY OWNERSHIP(during 2005-06)</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</si>
</sst>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000"/>
    <numFmt numFmtId="181" formatCode="0.000000"/>
    <numFmt numFmtId="182" formatCode="0.00000"/>
    <numFmt numFmtId="183" formatCode="0.0000000"/>
    <numFmt numFmtId="184" formatCode="0.00000000"/>
    <numFmt numFmtId="185" formatCode="_(* #,##0_);_(* \(#,##0\);_(* &quot;-&quot;??_);_(@_)"/>
    <numFmt numFmtId="186" formatCode="0.0000000000"/>
    <numFmt numFmtId="187" formatCode="0.00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quot;$&quot;#,##0.00"/>
    <numFmt numFmtId="194" formatCode="00000"/>
    <numFmt numFmtId="195" formatCode="0.E+00"/>
    <numFmt numFmtId="196" formatCode="0.0%"/>
  </numFmts>
  <fonts count="88">
    <font>
      <sz val="10"/>
      <name val="Arial"/>
      <family val="0"/>
    </font>
    <font>
      <sz val="12"/>
      <name val="Arial"/>
      <family val="2"/>
    </font>
    <font>
      <b/>
      <sz val="10"/>
      <name val="Arial"/>
      <family val="2"/>
    </font>
    <font>
      <b/>
      <sz val="12"/>
      <name val="Arial"/>
      <family val="2"/>
    </font>
    <font>
      <b/>
      <sz val="11"/>
      <name val="Arial"/>
      <family val="2"/>
    </font>
    <font>
      <u val="single"/>
      <sz val="10"/>
      <color indexed="12"/>
      <name val="Arial"/>
      <family val="2"/>
    </font>
    <font>
      <u val="single"/>
      <sz val="10"/>
      <color indexed="36"/>
      <name val="Arial"/>
      <family val="2"/>
    </font>
    <font>
      <b/>
      <i/>
      <sz val="10"/>
      <name val="Arial"/>
      <family val="2"/>
    </font>
    <font>
      <b/>
      <i/>
      <sz val="12"/>
      <name val="Arial"/>
      <family val="2"/>
    </font>
    <font>
      <b/>
      <sz val="11"/>
      <color indexed="16"/>
      <name val="Arial"/>
      <family val="2"/>
    </font>
    <font>
      <b/>
      <sz val="12"/>
      <color indexed="16"/>
      <name val="Arial"/>
      <family val="2"/>
    </font>
    <font>
      <b/>
      <vertAlign val="superscript"/>
      <sz val="10"/>
      <name val="Arial"/>
      <family val="2"/>
    </font>
    <font>
      <b/>
      <sz val="10"/>
      <color indexed="16"/>
      <name val="Arial"/>
      <family val="2"/>
    </font>
    <font>
      <sz val="10"/>
      <color indexed="8"/>
      <name val="Arial"/>
      <family val="2"/>
    </font>
    <font>
      <b/>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6"/>
      <name val="Arial"/>
      <family val="2"/>
    </font>
    <font>
      <sz val="10"/>
      <color indexed="8"/>
      <name val="Times New Roman"/>
      <family val="1"/>
    </font>
    <font>
      <b/>
      <sz val="10"/>
      <color indexed="60"/>
      <name val="Arial"/>
      <family val="2"/>
    </font>
    <font>
      <sz val="12"/>
      <name val="Times New Roman"/>
      <family val="1"/>
    </font>
    <font>
      <b/>
      <sz val="12"/>
      <name val="Times New Roman"/>
      <family val="1"/>
    </font>
    <font>
      <sz val="7"/>
      <name val="Times New Roman"/>
      <family val="1"/>
    </font>
    <font>
      <b/>
      <sz val="12"/>
      <color indexed="16"/>
      <name val="Times New Roman"/>
      <family val="1"/>
    </font>
    <font>
      <b/>
      <vertAlign val="superscript"/>
      <sz val="12"/>
      <name val="Times New Roman"/>
      <family val="1"/>
    </font>
    <font>
      <b/>
      <sz val="12"/>
      <color indexed="60"/>
      <name val="Times New Roman"/>
      <family val="1"/>
    </font>
    <font>
      <sz val="12"/>
      <color indexed="8"/>
      <name val="Times New Roman"/>
      <family val="1"/>
    </font>
    <font>
      <b/>
      <sz val="7"/>
      <name val="Times New Roman"/>
      <family val="1"/>
    </font>
    <font>
      <sz val="12"/>
      <name val="Symbol"/>
      <family val="1"/>
    </font>
    <font>
      <sz val="10"/>
      <name val="Times New Roman"/>
      <family val="1"/>
    </font>
    <font>
      <b/>
      <sz val="10"/>
      <name val="Times New Roman"/>
      <family val="1"/>
    </font>
    <font>
      <sz val="10"/>
      <name val="AmericanTypewriter Cn"/>
      <family val="1"/>
    </font>
    <font>
      <b/>
      <sz val="10"/>
      <name val="AmericanTypewriter Cn"/>
      <family val="1"/>
    </font>
    <font>
      <b/>
      <sz val="10"/>
      <color indexed="17"/>
      <name val="Times New Roman"/>
      <family val="1"/>
    </font>
    <font>
      <b/>
      <sz val="10"/>
      <color indexed="16"/>
      <name val="Times New Roman"/>
      <family val="1"/>
    </font>
    <font>
      <sz val="10"/>
      <color indexed="17"/>
      <name val="Times New Roman"/>
      <family val="1"/>
    </font>
    <font>
      <sz val="12"/>
      <color indexed="12"/>
      <name val="Times New Roman"/>
      <family val="1"/>
    </font>
    <font>
      <b/>
      <sz val="11"/>
      <name val="Times New Roman"/>
      <family val="1"/>
    </font>
    <font>
      <b/>
      <i/>
      <sz val="11"/>
      <name val="Cambria"/>
      <family val="0"/>
    </font>
    <font>
      <sz val="11"/>
      <name val="Cambria"/>
      <family val="0"/>
    </font>
    <font>
      <b/>
      <sz val="9.25"/>
      <name val="Arial"/>
      <family val="0"/>
    </font>
    <font>
      <b/>
      <sz val="11"/>
      <color indexed="16"/>
      <name val="Cambria"/>
      <family val="0"/>
    </font>
    <font>
      <sz val="11"/>
      <color indexed="16"/>
      <name val="Cambria"/>
      <family val="0"/>
    </font>
    <font>
      <b/>
      <sz val="11"/>
      <name val="Cambria"/>
      <family val="0"/>
    </font>
    <font>
      <i/>
      <sz val="11"/>
      <name val="Cambria"/>
      <family val="0"/>
    </font>
    <font>
      <sz val="10"/>
      <name val="Cambria"/>
      <family val="0"/>
    </font>
    <font>
      <b/>
      <sz val="10"/>
      <name val="Cambria"/>
      <family val="0"/>
    </font>
    <font>
      <sz val="12"/>
      <color indexed="17"/>
      <name val="Times New Roman"/>
      <family val="1"/>
    </font>
    <font>
      <sz val="14"/>
      <color indexed="16"/>
      <name val="Times New Roman"/>
      <family val="1"/>
    </font>
    <font>
      <sz val="12"/>
      <color indexed="63"/>
      <name val="Times New Roman"/>
      <family val="1"/>
    </font>
    <font>
      <b/>
      <i/>
      <vertAlign val="superscript"/>
      <sz val="10"/>
      <name val="Arial"/>
      <family val="2"/>
    </font>
    <font>
      <i/>
      <sz val="10"/>
      <name val="Arial"/>
      <family val="2"/>
    </font>
    <font>
      <i/>
      <vertAlign val="superscript"/>
      <sz val="10"/>
      <name val="Arial"/>
      <family val="2"/>
    </font>
    <font>
      <sz val="8"/>
      <name val="Verdana"/>
      <family val="2"/>
    </font>
    <font>
      <b/>
      <sz val="11"/>
      <color indexed="48"/>
      <name val="Cambria"/>
      <family val="0"/>
    </font>
    <font>
      <b/>
      <sz val="11"/>
      <color indexed="10"/>
      <name val="Cambria"/>
      <family val="0"/>
    </font>
    <font>
      <b/>
      <sz val="9"/>
      <name val="Georgia"/>
      <family val="1"/>
    </font>
    <font>
      <b/>
      <i/>
      <sz val="9"/>
      <name val="Georgia"/>
      <family val="1"/>
    </font>
    <font>
      <sz val="9"/>
      <name val="Georgia"/>
      <family val="1"/>
    </font>
    <font>
      <sz val="10"/>
      <color indexed="17"/>
      <name val="Arial"/>
      <family val="2"/>
    </font>
    <font>
      <vertAlign val="superscript"/>
      <sz val="10"/>
      <name val="Arial"/>
      <family val="2"/>
    </font>
    <font>
      <vertAlign val="superscript"/>
      <sz val="14"/>
      <name val="Arial"/>
      <family val="2"/>
    </font>
    <font>
      <b/>
      <sz val="8"/>
      <name val="Times New Roman"/>
      <family val="1"/>
    </font>
    <font>
      <sz val="8"/>
      <color indexed="17"/>
      <name val="Times New Roman"/>
      <family val="1"/>
    </font>
    <font>
      <sz val="8.5"/>
      <color indexed="8"/>
      <name val="Arial"/>
      <family val="0"/>
    </font>
    <font>
      <b/>
      <sz val="8.5"/>
      <color indexed="8"/>
      <name val="Arial"/>
      <family val="0"/>
    </font>
    <font>
      <sz val="7.15"/>
      <color indexed="8"/>
      <name val="Arial"/>
      <family val="0"/>
    </font>
    <font>
      <b/>
      <sz val="12"/>
      <color indexed="8"/>
      <name val="Arial"/>
      <family val="2"/>
    </font>
    <font>
      <sz val="12"/>
      <color indexed="8"/>
      <name val="Arial"/>
      <family val="2"/>
    </font>
    <font>
      <b/>
      <i/>
      <sz val="10"/>
      <name val="Times New Roman"/>
      <family val="1"/>
    </font>
    <font>
      <b/>
      <sz val="9"/>
      <name val="Times New Roman"/>
      <family val="1"/>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0" borderId="0">
      <alignment/>
      <protection/>
    </xf>
    <xf numFmtId="0" fontId="16"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1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2" fontId="0" fillId="0" borderId="0"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horizontal="right"/>
    </xf>
    <xf numFmtId="0" fontId="4" fillId="0" borderId="0" xfId="0" applyFont="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Font="1" applyFill="1" applyBorder="1" applyAlignment="1">
      <alignment horizontal="left"/>
    </xf>
    <xf numFmtId="0" fontId="0" fillId="0" borderId="15" xfId="0" applyBorder="1" applyAlignment="1">
      <alignment/>
    </xf>
    <xf numFmtId="0" fontId="3" fillId="0" borderId="0" xfId="0" applyFont="1" applyBorder="1" applyAlignment="1">
      <alignment/>
    </xf>
    <xf numFmtId="2" fontId="0" fillId="0" borderId="0" xfId="0" applyNumberFormat="1" applyBorder="1" applyAlignment="1">
      <alignment horizontal="right"/>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horizontal="right"/>
    </xf>
    <xf numFmtId="0" fontId="0" fillId="0" borderId="16" xfId="0" applyBorder="1" applyAlignment="1">
      <alignment/>
    </xf>
    <xf numFmtId="0" fontId="0" fillId="0" borderId="11" xfId="0" applyBorder="1" applyAlignment="1">
      <alignment horizontal="right"/>
    </xf>
    <xf numFmtId="0" fontId="4" fillId="0" borderId="0" xfId="0" applyFont="1" applyBorder="1" applyAlignment="1">
      <alignment/>
    </xf>
    <xf numFmtId="0" fontId="1" fillId="0" borderId="0" xfId="0" applyFont="1" applyBorder="1" applyAlignment="1">
      <alignment/>
    </xf>
    <xf numFmtId="1" fontId="0" fillId="0" borderId="0" xfId="0" applyNumberFormat="1" applyBorder="1" applyAlignment="1">
      <alignment horizontal="right"/>
    </xf>
    <xf numFmtId="0" fontId="0" fillId="0" borderId="0" xfId="0" applyFill="1" applyBorder="1" applyAlignment="1">
      <alignment/>
    </xf>
    <xf numFmtId="178" fontId="0" fillId="0" borderId="0" xfId="0" applyNumberFormat="1" applyAlignment="1">
      <alignment/>
    </xf>
    <xf numFmtId="0" fontId="0" fillId="0" borderId="0" xfId="0" applyAlignment="1">
      <alignment vertical="top" wrapText="1"/>
    </xf>
    <xf numFmtId="0" fontId="0" fillId="0" borderId="0" xfId="0" applyAlignment="1">
      <alignment vertical="top"/>
    </xf>
    <xf numFmtId="2" fontId="0" fillId="0" borderId="0" xfId="0" applyNumberFormat="1" applyAlignment="1">
      <alignment horizontal="right"/>
    </xf>
    <xf numFmtId="2" fontId="0" fillId="0" borderId="0" xfId="0" applyNumberFormat="1" applyBorder="1" applyAlignment="1">
      <alignment horizontal="center"/>
    </xf>
    <xf numFmtId="0" fontId="0" fillId="0" borderId="0" xfId="0" applyFont="1" applyAlignment="1">
      <alignment horizontal="right"/>
    </xf>
    <xf numFmtId="0" fontId="0" fillId="0" borderId="16" xfId="0" applyFont="1" applyBorder="1" applyAlignment="1">
      <alignment horizontal="right"/>
    </xf>
    <xf numFmtId="0" fontId="0" fillId="0" borderId="0" xfId="0" applyFont="1" applyAlignment="1">
      <alignment horizontal="left"/>
    </xf>
    <xf numFmtId="0" fontId="0" fillId="0" borderId="0" xfId="0" applyFont="1" applyBorder="1" applyAlignment="1" applyProtection="1">
      <alignment horizontal="left"/>
      <protection/>
    </xf>
    <xf numFmtId="0" fontId="2" fillId="0" borderId="0" xfId="0" applyFont="1" applyAlignment="1">
      <alignment horizontal="left"/>
    </xf>
    <xf numFmtId="0" fontId="2" fillId="0" borderId="17" xfId="0" applyFont="1" applyBorder="1" applyAlignment="1">
      <alignment horizontal="center" vertical="top" wrapText="1"/>
    </xf>
    <xf numFmtId="0" fontId="2" fillId="0" borderId="0" xfId="0" applyFont="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vertical="top"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2" fontId="2" fillId="0" borderId="17" xfId="0" applyNumberFormat="1" applyFont="1" applyBorder="1" applyAlignment="1">
      <alignment horizontal="right"/>
    </xf>
    <xf numFmtId="0" fontId="2" fillId="0" borderId="19" xfId="0" applyFont="1" applyBorder="1" applyAlignment="1">
      <alignment horizontal="center" vertical="top" wrapText="1"/>
    </xf>
    <xf numFmtId="0" fontId="2" fillId="0" borderId="17" xfId="0" applyFont="1" applyBorder="1" applyAlignment="1" applyProtection="1">
      <alignment horizontal="center"/>
      <protection/>
    </xf>
    <xf numFmtId="0" fontId="0" fillId="0" borderId="0" xfId="0" applyAlignment="1">
      <alignment vertical="center"/>
    </xf>
    <xf numFmtId="0" fontId="2" fillId="0" borderId="0" xfId="0" applyFont="1" applyBorder="1" applyAlignment="1">
      <alignment horizontal="center" vertical="center"/>
    </xf>
    <xf numFmtId="0" fontId="0" fillId="0" borderId="16" xfId="0" applyBorder="1" applyAlignment="1">
      <alignment vertical="center"/>
    </xf>
    <xf numFmtId="2" fontId="0" fillId="0" borderId="16" xfId="0" applyNumberFormat="1" applyBorder="1" applyAlignment="1">
      <alignment vertical="center"/>
    </xf>
    <xf numFmtId="2" fontId="0" fillId="0" borderId="0" xfId="0" applyNumberForma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xf>
    <xf numFmtId="0" fontId="0" fillId="0" borderId="18" xfId="0" applyBorder="1" applyAlignment="1">
      <alignment vertical="center"/>
    </xf>
    <xf numFmtId="0" fontId="0" fillId="0" borderId="0" xfId="0" applyBorder="1" applyAlignment="1">
      <alignment vertical="center"/>
    </xf>
    <xf numFmtId="0" fontId="0" fillId="0" borderId="21" xfId="0" applyBorder="1" applyAlignment="1">
      <alignment horizontal="right" vertical="center"/>
    </xf>
    <xf numFmtId="0" fontId="2" fillId="0" borderId="0" xfId="0" applyFont="1" applyBorder="1" applyAlignment="1">
      <alignment/>
    </xf>
    <xf numFmtId="0" fontId="2" fillId="0" borderId="11" xfId="0" applyFont="1" applyBorder="1" applyAlignment="1">
      <alignment horizontal="center" vertical="center"/>
    </xf>
    <xf numFmtId="2" fontId="7" fillId="0" borderId="0" xfId="0" applyNumberFormat="1" applyFont="1" applyAlignment="1">
      <alignment horizontal="right"/>
    </xf>
    <xf numFmtId="0" fontId="2" fillId="0" borderId="18" xfId="0" applyFont="1" applyBorder="1" applyAlignment="1">
      <alignment horizontal="center" vertical="center"/>
    </xf>
    <xf numFmtId="0" fontId="2" fillId="0" borderId="18" xfId="0" applyFont="1" applyBorder="1" applyAlignment="1">
      <alignment horizontal="center" vertical="top" wrapText="1"/>
    </xf>
    <xf numFmtId="0" fontId="2" fillId="0" borderId="17" xfId="0" applyFont="1" applyBorder="1" applyAlignment="1">
      <alignment horizontal="center" vertical="top"/>
    </xf>
    <xf numFmtId="1" fontId="2" fillId="0" borderId="17" xfId="0" applyNumberFormat="1" applyFont="1" applyBorder="1" applyAlignment="1">
      <alignment horizontal="center" vertical="top" wrapText="1"/>
    </xf>
    <xf numFmtId="0" fontId="0" fillId="0" borderId="0" xfId="0" applyAlignment="1">
      <alignment horizontal="center"/>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0" fillId="0" borderId="19" xfId="0" applyBorder="1" applyAlignment="1">
      <alignment/>
    </xf>
    <xf numFmtId="0" fontId="2" fillId="0" borderId="17" xfId="0" applyFont="1" applyBorder="1" applyAlignment="1">
      <alignment horizontal="center" vertical="center" wrapText="1"/>
    </xf>
    <xf numFmtId="0" fontId="0" fillId="0" borderId="16" xfId="0" applyFont="1" applyBorder="1" applyAlignment="1">
      <alignment horizontal="center"/>
    </xf>
    <xf numFmtId="0" fontId="2" fillId="0" borderId="17" xfId="0" applyFont="1" applyBorder="1" applyAlignment="1" quotePrefix="1">
      <alignment horizontal="center"/>
    </xf>
    <xf numFmtId="0" fontId="2" fillId="0" borderId="21" xfId="0" applyFont="1" applyBorder="1" applyAlignment="1" quotePrefix="1">
      <alignment horizontal="center"/>
    </xf>
    <xf numFmtId="0" fontId="0" fillId="0" borderId="16" xfId="0" applyBorder="1" applyAlignment="1" quotePrefix="1">
      <alignment horizontal="center" vertical="center"/>
    </xf>
    <xf numFmtId="0" fontId="2" fillId="0" borderId="17" xfId="0" applyFont="1" applyBorder="1" applyAlignment="1" quotePrefix="1">
      <alignment horizontal="center" vertical="center"/>
    </xf>
    <xf numFmtId="0" fontId="2" fillId="0" borderId="0" xfId="0" applyFont="1" applyAlignment="1">
      <alignment horizontal="center" vertical="center"/>
    </xf>
    <xf numFmtId="0" fontId="0" fillId="0" borderId="16" xfId="0" applyBorder="1" applyAlignment="1">
      <alignment horizontal="center" vertical="center"/>
    </xf>
    <xf numFmtId="0" fontId="2" fillId="0" borderId="12" xfId="0" applyFont="1" applyBorder="1" applyAlignment="1">
      <alignment horizontal="center" vertical="center"/>
    </xf>
    <xf numFmtId="0" fontId="0" fillId="0" borderId="0" xfId="0"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quotePrefix="1">
      <alignment horizontal="right"/>
    </xf>
    <xf numFmtId="0" fontId="0" fillId="0" borderId="0" xfId="0" applyFont="1" applyBorder="1" applyAlignment="1" applyProtection="1">
      <alignment horizontal="right"/>
      <protection/>
    </xf>
    <xf numFmtId="0" fontId="0" fillId="0" borderId="0" xfId="0" applyFont="1" applyBorder="1" applyAlignment="1" applyProtection="1" quotePrefix="1">
      <alignment horizontal="right"/>
      <protection/>
    </xf>
    <xf numFmtId="1" fontId="0" fillId="0" borderId="0" xfId="0" applyNumberFormat="1" applyFont="1" applyBorder="1" applyAlignment="1" applyProtection="1">
      <alignment horizontal="right"/>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center"/>
      <protection/>
    </xf>
    <xf numFmtId="0" fontId="2" fillId="0" borderId="20" xfId="0" applyFont="1" applyBorder="1" applyAlignment="1">
      <alignment horizontal="center"/>
    </xf>
    <xf numFmtId="0" fontId="4" fillId="0" borderId="0" xfId="0" applyFont="1" applyAlignment="1">
      <alignment horizontal="center"/>
    </xf>
    <xf numFmtId="0" fontId="0" fillId="0" borderId="0" xfId="0" applyAlignment="1">
      <alignment horizontal="right"/>
    </xf>
    <xf numFmtId="0" fontId="2" fillId="0" borderId="24" xfId="0" applyFont="1" applyBorder="1" applyAlignment="1">
      <alignment horizontal="center" vertical="top" wrapText="1"/>
    </xf>
    <xf numFmtId="0" fontId="0" fillId="0" borderId="22" xfId="0" applyBorder="1" applyAlignment="1">
      <alignment/>
    </xf>
    <xf numFmtId="2" fontId="0" fillId="0" borderId="12" xfId="0" applyNumberFormat="1" applyFont="1" applyBorder="1" applyAlignment="1" applyProtection="1">
      <alignment horizontal="right"/>
      <protection/>
    </xf>
    <xf numFmtId="2" fontId="0" fillId="0" borderId="12" xfId="0" applyNumberFormat="1" applyFont="1" applyBorder="1" applyAlignment="1">
      <alignment horizontal="right"/>
    </xf>
    <xf numFmtId="2" fontId="0" fillId="0" borderId="0" xfId="0" applyNumberFormat="1" applyFont="1" applyBorder="1" applyAlignment="1" applyProtection="1">
      <alignment horizontal="right"/>
      <protection/>
    </xf>
    <xf numFmtId="0" fontId="0" fillId="0" borderId="19" xfId="0" applyFont="1" applyBorder="1" applyAlignment="1">
      <alignment horizontal="right"/>
    </xf>
    <xf numFmtId="0" fontId="0" fillId="0" borderId="0" xfId="0" applyFill="1" applyAlignment="1">
      <alignment horizontal="right"/>
    </xf>
    <xf numFmtId="2" fontId="0" fillId="0" borderId="0" xfId="0" applyNumberFormat="1" applyFill="1" applyAlignment="1">
      <alignment horizontal="right"/>
    </xf>
    <xf numFmtId="0" fontId="0" fillId="0" borderId="0" xfId="0" applyFill="1" applyBorder="1" applyAlignment="1">
      <alignment horizontal="right"/>
    </xf>
    <xf numFmtId="2" fontId="0" fillId="0" borderId="0" xfId="0" applyNumberFormat="1" applyFill="1" applyBorder="1" applyAlignment="1">
      <alignment horizontal="right"/>
    </xf>
    <xf numFmtId="0" fontId="0" fillId="0" borderId="0" xfId="0" applyFill="1" applyBorder="1" applyAlignment="1" quotePrefix="1">
      <alignment horizontal="right"/>
    </xf>
    <xf numFmtId="2" fontId="0" fillId="0" borderId="19" xfId="0" applyNumberFormat="1" applyFont="1" applyBorder="1" applyAlignment="1">
      <alignment horizontal="right"/>
    </xf>
    <xf numFmtId="2" fontId="0" fillId="0" borderId="16" xfId="0" applyNumberFormat="1" applyFont="1" applyBorder="1" applyAlignment="1">
      <alignment horizontal="right"/>
    </xf>
    <xf numFmtId="2" fontId="0" fillId="0" borderId="16" xfId="0" applyNumberFormat="1" applyFont="1" applyBorder="1" applyAlignment="1" applyProtection="1">
      <alignment horizontal="right"/>
      <protection/>
    </xf>
    <xf numFmtId="2" fontId="0" fillId="0" borderId="0" xfId="0" applyNumberFormat="1" applyFont="1" applyBorder="1" applyAlignment="1" applyProtection="1" quotePrefix="1">
      <alignment horizontal="right"/>
      <protection/>
    </xf>
    <xf numFmtId="2" fontId="2" fillId="0" borderId="0" xfId="0" applyNumberFormat="1" applyFont="1" applyBorder="1" applyAlignment="1">
      <alignment horizontal="right"/>
    </xf>
    <xf numFmtId="0" fontId="10" fillId="0" borderId="0" xfId="0" applyFont="1" applyBorder="1" applyAlignment="1" applyProtection="1">
      <alignment horizontal="center" vertical="top"/>
      <protection/>
    </xf>
    <xf numFmtId="0" fontId="2" fillId="0" borderId="0" xfId="0" applyFont="1" applyBorder="1" applyAlignment="1">
      <alignment horizontal="right"/>
    </xf>
    <xf numFmtId="0" fontId="2" fillId="0" borderId="0" xfId="0" applyFont="1" applyBorder="1" applyAlignment="1">
      <alignment horizontal="center" vertical="top" wrapText="1"/>
    </xf>
    <xf numFmtId="0" fontId="7" fillId="0" borderId="0" xfId="0" applyFont="1" applyBorder="1" applyAlignment="1">
      <alignment/>
    </xf>
    <xf numFmtId="0" fontId="2" fillId="0" borderId="0" xfId="0" applyFont="1" applyAlignment="1">
      <alignment vertical="top" wrapText="1"/>
    </xf>
    <xf numFmtId="0" fontId="10" fillId="0" borderId="0" xfId="0" applyFont="1" applyBorder="1" applyAlignment="1" applyProtection="1">
      <alignment vertical="top"/>
      <protection/>
    </xf>
    <xf numFmtId="0" fontId="0" fillId="0" borderId="16" xfId="0" applyFont="1" applyFill="1" applyBorder="1" applyAlignment="1">
      <alignment horizontal="left"/>
    </xf>
    <xf numFmtId="0" fontId="0" fillId="0" borderId="16" xfId="0" applyFill="1" applyBorder="1" applyAlignment="1">
      <alignment/>
    </xf>
    <xf numFmtId="0" fontId="0" fillId="0" borderId="16" xfId="0" applyFont="1" applyFill="1" applyBorder="1" applyAlignment="1">
      <alignment/>
    </xf>
    <xf numFmtId="0" fontId="0" fillId="0" borderId="0" xfId="0" applyFont="1" applyAlignment="1">
      <alignment/>
    </xf>
    <xf numFmtId="0" fontId="0" fillId="0" borderId="0" xfId="0" applyAlignment="1">
      <alignment wrapText="1"/>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pplyProtection="1">
      <alignment horizontal="center"/>
      <protection/>
    </xf>
    <xf numFmtId="0" fontId="2" fillId="0" borderId="19" xfId="0" applyFont="1" applyBorder="1" applyAlignment="1">
      <alignment horizontal="center" vertical="top"/>
    </xf>
    <xf numFmtId="0" fontId="2" fillId="0" borderId="18" xfId="0" applyFont="1" applyBorder="1" applyAlignment="1">
      <alignment horizontal="right"/>
    </xf>
    <xf numFmtId="0" fontId="0" fillId="0" borderId="22" xfId="0" applyBorder="1" applyAlignment="1" quotePrefix="1">
      <alignment horizontal="center"/>
    </xf>
    <xf numFmtId="0" fontId="0" fillId="0" borderId="23" xfId="0" applyBorder="1" applyAlignment="1" quotePrefix="1">
      <alignment horizontal="center"/>
    </xf>
    <xf numFmtId="0" fontId="0" fillId="0" borderId="19" xfId="0" applyBorder="1" applyAlignment="1" quotePrefix="1">
      <alignment horizontal="center"/>
    </xf>
    <xf numFmtId="0" fontId="0" fillId="0" borderId="0" xfId="0" applyFont="1" applyBorder="1" applyAlignment="1">
      <alignment/>
    </xf>
    <xf numFmtId="0" fontId="7" fillId="0" borderId="10" xfId="0" applyFont="1" applyBorder="1" applyAlignment="1">
      <alignment horizontal="right"/>
    </xf>
    <xf numFmtId="0" fontId="2" fillId="0" borderId="15" xfId="0" applyFont="1" applyBorder="1" applyAlignment="1">
      <alignment horizontal="center" vertical="top"/>
    </xf>
    <xf numFmtId="2" fontId="2" fillId="0" borderId="19" xfId="0" applyNumberFormat="1" applyFont="1" applyBorder="1" applyAlignment="1">
      <alignment horizontal="center" vertical="top" wrapText="1"/>
    </xf>
    <xf numFmtId="0" fontId="0" fillId="0" borderId="24" xfId="0" applyBorder="1" applyAlignment="1">
      <alignment/>
    </xf>
    <xf numFmtId="0" fontId="0" fillId="0" borderId="23" xfId="0" applyBorder="1" applyAlignment="1">
      <alignment/>
    </xf>
    <xf numFmtId="0" fontId="0" fillId="0" borderId="16" xfId="0" applyFill="1" applyBorder="1" applyAlignment="1">
      <alignment/>
    </xf>
    <xf numFmtId="2" fontId="2" fillId="0" borderId="17"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center" vertical="top"/>
    </xf>
    <xf numFmtId="0" fontId="2" fillId="0" borderId="23" xfId="0" applyFont="1" applyBorder="1" applyAlignment="1">
      <alignment horizontal="center" vertical="top"/>
    </xf>
    <xf numFmtId="0" fontId="12" fillId="0" borderId="0" xfId="0" applyFont="1" applyBorder="1" applyAlignment="1">
      <alignment horizontal="center" vertical="top"/>
    </xf>
    <xf numFmtId="0" fontId="0" fillId="0" borderId="11" xfId="0" applyFont="1" applyBorder="1" applyAlignment="1">
      <alignment horizontal="right"/>
    </xf>
    <xf numFmtId="0" fontId="0" fillId="0" borderId="0" xfId="0" applyFont="1" applyFill="1" applyBorder="1" applyAlignment="1">
      <alignment/>
    </xf>
    <xf numFmtId="2" fontId="0" fillId="0" borderId="0" xfId="0" applyNumberFormat="1" applyBorder="1" applyAlignment="1">
      <alignment horizontal="center" vertical="center"/>
    </xf>
    <xf numFmtId="2" fontId="0" fillId="0" borderId="16" xfId="0" applyNumberFormat="1" applyBorder="1" applyAlignment="1">
      <alignment horizontal="center"/>
    </xf>
    <xf numFmtId="2" fontId="0" fillId="0" borderId="11" xfId="0" applyNumberFormat="1" applyBorder="1" applyAlignment="1">
      <alignment horizontal="center"/>
    </xf>
    <xf numFmtId="2" fontId="2" fillId="0" borderId="17" xfId="0" applyNumberFormat="1" applyFont="1" applyBorder="1" applyAlignment="1">
      <alignment horizontal="center"/>
    </xf>
    <xf numFmtId="0" fontId="0" fillId="0" borderId="11" xfId="0" applyBorder="1" applyAlignment="1">
      <alignment horizontal="center"/>
    </xf>
    <xf numFmtId="2" fontId="0" fillId="0" borderId="16" xfId="0" applyNumberFormat="1" applyFill="1"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2" fontId="0" fillId="0" borderId="12" xfId="0" applyNumberFormat="1" applyBorder="1" applyAlignment="1">
      <alignment horizontal="center"/>
    </xf>
    <xf numFmtId="2" fontId="0" fillId="0" borderId="24" xfId="0" applyNumberFormat="1" applyBorder="1" applyAlignment="1">
      <alignment horizontal="center"/>
    </xf>
    <xf numFmtId="2" fontId="0" fillId="0" borderId="19" xfId="0" applyNumberFormat="1" applyBorder="1" applyAlignment="1">
      <alignment horizontal="center"/>
    </xf>
    <xf numFmtId="2" fontId="0" fillId="0" borderId="16" xfId="0" applyNumberFormat="1" applyBorder="1" applyAlignment="1" quotePrefix="1">
      <alignment horizontal="center"/>
    </xf>
    <xf numFmtId="2" fontId="0" fillId="0" borderId="11" xfId="0" applyNumberFormat="1" applyBorder="1" applyAlignment="1" quotePrefix="1">
      <alignment horizont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2" fontId="0" fillId="0" borderId="0" xfId="0" applyNumberFormat="1" applyAlignment="1">
      <alignment vertical="center"/>
    </xf>
    <xf numFmtId="0" fontId="0" fillId="0" borderId="0" xfId="0" applyAlignment="1">
      <alignment textRotation="180"/>
    </xf>
    <xf numFmtId="2" fontId="8" fillId="0" borderId="0" xfId="0" applyNumberFormat="1" applyFont="1" applyBorder="1" applyAlignment="1">
      <alignment horizontal="right"/>
    </xf>
    <xf numFmtId="2" fontId="0" fillId="0" borderId="22" xfId="0" applyNumberFormat="1" applyBorder="1" applyAlignment="1">
      <alignment horizontal="center"/>
    </xf>
    <xf numFmtId="0" fontId="0" fillId="0" borderId="10" xfId="0" applyBorder="1" applyAlignment="1">
      <alignment horizontal="center"/>
    </xf>
    <xf numFmtId="0" fontId="2" fillId="0" borderId="16" xfId="0" applyFont="1" applyFill="1" applyBorder="1" applyAlignment="1">
      <alignment horizontal="center" vertical="top" wrapText="1"/>
    </xf>
    <xf numFmtId="2" fontId="0" fillId="0" borderId="14" xfId="0" applyNumberFormat="1" applyFont="1" applyBorder="1" applyAlignment="1" applyProtection="1">
      <alignment horizontal="right"/>
      <protection/>
    </xf>
    <xf numFmtId="2" fontId="0" fillId="0" borderId="15" xfId="0" applyNumberFormat="1" applyFont="1" applyBorder="1" applyAlignment="1" applyProtection="1">
      <alignment horizontal="right"/>
      <protection/>
    </xf>
    <xf numFmtId="0" fontId="9" fillId="0" borderId="0" xfId="0" applyFont="1" applyAlignment="1">
      <alignment horizontal="center"/>
    </xf>
    <xf numFmtId="0" fontId="2" fillId="0" borderId="20" xfId="0" applyFont="1" applyBorder="1" applyAlignment="1">
      <alignment horizontal="center" vertical="top"/>
    </xf>
    <xf numFmtId="2" fontId="0" fillId="0" borderId="12" xfId="0" applyNumberFormat="1" applyBorder="1" applyAlignment="1">
      <alignment horizontal="right"/>
    </xf>
    <xf numFmtId="179" fontId="0" fillId="0" borderId="12" xfId="0" applyNumberFormat="1" applyBorder="1" applyAlignment="1">
      <alignment horizontal="right"/>
    </xf>
    <xf numFmtId="2" fontId="0" fillId="0" borderId="16" xfId="0" applyNumberFormat="1" applyBorder="1" applyAlignment="1">
      <alignment horizontal="right"/>
    </xf>
    <xf numFmtId="2" fontId="0" fillId="0" borderId="15" xfId="0" applyNumberFormat="1" applyBorder="1" applyAlignment="1">
      <alignment horizontal="right"/>
    </xf>
    <xf numFmtId="2" fontId="0" fillId="0" borderId="0" xfId="0" applyNumberFormat="1" applyBorder="1" applyAlignment="1" quotePrefix="1">
      <alignment horizontal="right" vertical="center"/>
    </xf>
    <xf numFmtId="2" fontId="0" fillId="0" borderId="16" xfId="0" applyNumberFormat="1" applyBorder="1" applyAlignment="1" quotePrefix="1">
      <alignment horizontal="right" vertical="center"/>
    </xf>
    <xf numFmtId="2" fontId="0" fillId="0" borderId="0" xfId="0" applyNumberFormat="1" applyAlignment="1">
      <alignment horizontal="right" vertical="center"/>
    </xf>
    <xf numFmtId="2" fontId="0" fillId="0" borderId="16" xfId="0" applyNumberFormat="1" applyBorder="1" applyAlignment="1">
      <alignment horizontal="right" vertical="center"/>
    </xf>
    <xf numFmtId="1" fontId="0" fillId="0" borderId="17" xfId="0" applyNumberFormat="1" applyBorder="1" applyAlignment="1">
      <alignment horizontal="center" vertical="center"/>
    </xf>
    <xf numFmtId="2" fontId="0" fillId="0" borderId="21" xfId="0" applyNumberFormat="1" applyBorder="1" applyAlignment="1">
      <alignment horizontal="right" vertical="center"/>
    </xf>
    <xf numFmtId="2" fontId="0" fillId="0" borderId="17" xfId="0" applyNumberFormat="1" applyBorder="1" applyAlignment="1">
      <alignment horizontal="right" vertical="center"/>
    </xf>
    <xf numFmtId="2" fontId="0" fillId="0" borderId="17" xfId="0" applyNumberFormat="1" applyBorder="1" applyAlignment="1">
      <alignment vertical="center"/>
    </xf>
    <xf numFmtId="0" fontId="0" fillId="0" borderId="0" xfId="0" applyFill="1" applyBorder="1" applyAlignment="1">
      <alignment vertical="center"/>
    </xf>
    <xf numFmtId="0" fontId="0" fillId="0" borderId="22" xfId="0" applyFill="1" applyBorder="1" applyAlignment="1">
      <alignment vertical="center"/>
    </xf>
    <xf numFmtId="2" fontId="0" fillId="0" borderId="22" xfId="0" applyNumberFormat="1" applyBorder="1" applyAlignment="1">
      <alignment horizontal="right"/>
    </xf>
    <xf numFmtId="2" fontId="0" fillId="0" borderId="10" xfId="0" applyNumberFormat="1" applyBorder="1" applyAlignment="1">
      <alignment horizontal="right"/>
    </xf>
    <xf numFmtId="0" fontId="0" fillId="0" borderId="15" xfId="0" applyBorder="1" applyAlignment="1">
      <alignment horizontal="center" vertical="center"/>
    </xf>
    <xf numFmtId="0" fontId="0" fillId="0" borderId="12" xfId="0" applyBorder="1" applyAlignment="1">
      <alignment horizontal="right"/>
    </xf>
    <xf numFmtId="0" fontId="0" fillId="0" borderId="13" xfId="0" applyBorder="1" applyAlignment="1">
      <alignment horizontal="right"/>
    </xf>
    <xf numFmtId="0" fontId="2" fillId="0" borderId="20" xfId="0" applyFont="1" applyBorder="1" applyAlignment="1">
      <alignment horizontal="left"/>
    </xf>
    <xf numFmtId="2" fontId="0" fillId="0" borderId="0" xfId="0" applyNumberFormat="1" applyAlignment="1">
      <alignment/>
    </xf>
    <xf numFmtId="0" fontId="0" fillId="0" borderId="0" xfId="0" applyBorder="1" applyAlignment="1">
      <alignment/>
    </xf>
    <xf numFmtId="0" fontId="0" fillId="0" borderId="12" xfId="0" applyBorder="1" applyAlignment="1">
      <alignment horizontal="left"/>
    </xf>
    <xf numFmtId="1" fontId="0" fillId="0" borderId="11" xfId="0" applyNumberFormat="1" applyBorder="1" applyAlignment="1">
      <alignment horizontal="right"/>
    </xf>
    <xf numFmtId="0" fontId="2" fillId="0" borderId="18" xfId="0" applyFont="1" applyBorder="1" applyAlignment="1" quotePrefix="1">
      <alignment horizontal="center"/>
    </xf>
    <xf numFmtId="185" fontId="2" fillId="0" borderId="23" xfId="42" applyNumberFormat="1" applyFont="1" applyBorder="1" applyAlignment="1">
      <alignment horizontal="right"/>
    </xf>
    <xf numFmtId="0" fontId="2" fillId="0" borderId="11" xfId="0" applyFont="1" applyBorder="1" applyAlignment="1">
      <alignment horizontal="center" vertical="top" wrapText="1"/>
    </xf>
    <xf numFmtId="0" fontId="0" fillId="0" borderId="12" xfId="0" applyFill="1" applyBorder="1" applyAlignment="1">
      <alignment horizontal="right"/>
    </xf>
    <xf numFmtId="0" fontId="2" fillId="0" borderId="17" xfId="0" applyFont="1" applyBorder="1" applyAlignment="1">
      <alignment horizontal="right"/>
    </xf>
    <xf numFmtId="0" fontId="2" fillId="0" borderId="20" xfId="0" applyFont="1" applyBorder="1" applyAlignment="1">
      <alignment horizontal="right"/>
    </xf>
    <xf numFmtId="0" fontId="0" fillId="0" borderId="12" xfId="0" applyFont="1" applyBorder="1" applyAlignment="1">
      <alignment horizontal="left"/>
    </xf>
    <xf numFmtId="0" fontId="0" fillId="0" borderId="16" xfId="0" applyFill="1" applyBorder="1" applyAlignment="1">
      <alignment horizontal="right"/>
    </xf>
    <xf numFmtId="0" fontId="0" fillId="0" borderId="15" xfId="0" applyFill="1" applyBorder="1" applyAlignment="1">
      <alignment horizontal="right"/>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9" xfId="0" applyFont="1" applyBorder="1" applyAlignment="1">
      <alignment horizontal="center" vertical="center"/>
    </xf>
    <xf numFmtId="2" fontId="0" fillId="0" borderId="16" xfId="0" applyNumberFormat="1" applyBorder="1" applyAlignment="1">
      <alignment horizontal="center" vertical="center"/>
    </xf>
    <xf numFmtId="2" fontId="0" fillId="0" borderId="15" xfId="0" applyNumberFormat="1" applyBorder="1" applyAlignment="1">
      <alignment horizontal="center" vertical="center"/>
    </xf>
    <xf numFmtId="0" fontId="2" fillId="0" borderId="17" xfId="0" applyFont="1" applyBorder="1" applyAlignment="1">
      <alignment horizontal="left" vertical="center" wrapText="1"/>
    </xf>
    <xf numFmtId="0" fontId="0" fillId="0" borderId="0" xfId="0" applyBorder="1" applyAlignment="1">
      <alignment horizontal="center" vertical="top" wrapText="1"/>
    </xf>
    <xf numFmtId="1" fontId="2" fillId="0" borderId="0" xfId="0" applyNumberFormat="1" applyFont="1" applyBorder="1" applyAlignment="1">
      <alignment horizontal="center" vertical="top" wrapText="1"/>
    </xf>
    <xf numFmtId="2" fontId="2" fillId="0" borderId="0" xfId="0" applyNumberFormat="1" applyFont="1" applyBorder="1" applyAlignment="1">
      <alignment horizontal="center"/>
    </xf>
    <xf numFmtId="1" fontId="0" fillId="0" borderId="0" xfId="0" applyNumberFormat="1" applyBorder="1" applyAlignment="1">
      <alignment horizontal="center" textRotation="180"/>
    </xf>
    <xf numFmtId="0" fontId="0" fillId="0" borderId="13" xfId="0" applyFill="1" applyBorder="1" applyAlignment="1">
      <alignment/>
    </xf>
    <xf numFmtId="0" fontId="4" fillId="0" borderId="0" xfId="0" applyFont="1" applyAlignment="1">
      <alignment horizontal="right"/>
    </xf>
    <xf numFmtId="0" fontId="0" fillId="0" borderId="19" xfId="0" applyFill="1" applyBorder="1" applyAlignment="1">
      <alignment horizontal="right"/>
    </xf>
    <xf numFmtId="0" fontId="0" fillId="0" borderId="23" xfId="0"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0" fillId="0" borderId="22" xfId="0" applyBorder="1" applyAlignment="1">
      <alignment horizontal="right"/>
    </xf>
    <xf numFmtId="0" fontId="0" fillId="0" borderId="10" xfId="0" applyBorder="1" applyAlignment="1">
      <alignment horizontal="right"/>
    </xf>
    <xf numFmtId="0" fontId="2" fillId="0" borderId="24" xfId="0" applyFont="1" applyBorder="1" applyAlignment="1">
      <alignment horizontal="center"/>
    </xf>
    <xf numFmtId="0" fontId="0" fillId="0" borderId="19" xfId="0" applyBorder="1" applyAlignment="1">
      <alignment horizontal="right"/>
    </xf>
    <xf numFmtId="0" fontId="0" fillId="0" borderId="17" xfId="0" applyBorder="1" applyAlignment="1">
      <alignment horizontal="right"/>
    </xf>
    <xf numFmtId="0" fontId="0" fillId="0" borderId="16" xfId="0" applyFont="1" applyFill="1" applyBorder="1" applyAlignment="1">
      <alignment horizontal="right"/>
    </xf>
    <xf numFmtId="0" fontId="0" fillId="0" borderId="15" xfId="0" applyFill="1" applyBorder="1" applyAlignment="1">
      <alignment/>
    </xf>
    <xf numFmtId="0" fontId="2" fillId="0" borderId="15" xfId="0" applyFont="1" applyFill="1" applyBorder="1" applyAlignment="1">
      <alignment horizontal="center"/>
    </xf>
    <xf numFmtId="0" fontId="0" fillId="0" borderId="17" xfId="0" applyBorder="1" applyAlignment="1">
      <alignment/>
    </xf>
    <xf numFmtId="1" fontId="2" fillId="0" borderId="17" xfId="0" applyNumberFormat="1" applyFont="1" applyBorder="1" applyAlignment="1">
      <alignment horizontal="right"/>
    </xf>
    <xf numFmtId="0" fontId="0" fillId="0" borderId="11" xfId="0" applyFill="1" applyBorder="1" applyAlignment="1">
      <alignment horizontal="right"/>
    </xf>
    <xf numFmtId="1" fontId="0" fillId="0" borderId="16" xfId="0" applyNumberFormat="1" applyBorder="1" applyAlignment="1">
      <alignment horizontal="right"/>
    </xf>
    <xf numFmtId="0" fontId="0" fillId="0" borderId="11" xfId="0" applyFont="1" applyFill="1" applyBorder="1" applyAlignment="1">
      <alignment horizontal="right"/>
    </xf>
    <xf numFmtId="0" fontId="0" fillId="0" borderId="12" xfId="0" applyFont="1" applyBorder="1" applyAlignment="1">
      <alignment horizontal="right"/>
    </xf>
    <xf numFmtId="1" fontId="0" fillId="0" borderId="15" xfId="0" applyNumberFormat="1" applyBorder="1" applyAlignment="1">
      <alignment horizontal="right"/>
    </xf>
    <xf numFmtId="0" fontId="2" fillId="0" borderId="15" xfId="0" applyFont="1" applyBorder="1" applyAlignment="1">
      <alignment/>
    </xf>
    <xf numFmtId="0" fontId="2" fillId="0" borderId="15" xfId="0" applyFont="1" applyFill="1" applyBorder="1" applyAlignment="1">
      <alignment horizontal="right"/>
    </xf>
    <xf numFmtId="0" fontId="0" fillId="0" borderId="12" xfId="0" applyFill="1" applyBorder="1" applyAlignment="1">
      <alignment/>
    </xf>
    <xf numFmtId="0" fontId="0" fillId="0" borderId="14" xfId="0" applyFill="1" applyBorder="1" applyAlignment="1">
      <alignment horizontal="right"/>
    </xf>
    <xf numFmtId="0" fontId="2" fillId="0" borderId="17" xfId="0" applyFont="1" applyFill="1" applyBorder="1" applyAlignment="1">
      <alignment/>
    </xf>
    <xf numFmtId="0" fontId="2" fillId="0" borderId="20" xfId="0" applyFont="1" applyBorder="1" applyAlignment="1">
      <alignment vertical="top" wrapText="1"/>
    </xf>
    <xf numFmtId="1" fontId="0" fillId="0" borderId="11" xfId="0" applyNumberFormat="1" applyBorder="1" applyAlignment="1" quotePrefix="1">
      <alignment horizontal="right"/>
    </xf>
    <xf numFmtId="0" fontId="0" fillId="0" borderId="16" xfId="0" applyFont="1" applyBorder="1" applyAlignment="1" applyProtection="1">
      <alignment horizontal="right" vertical="top"/>
      <protection/>
    </xf>
    <xf numFmtId="0" fontId="2" fillId="0" borderId="0" xfId="0" applyFont="1" applyBorder="1" applyAlignment="1">
      <alignment vertical="top"/>
    </xf>
    <xf numFmtId="0" fontId="2" fillId="0" borderId="0" xfId="0" applyFont="1" applyBorder="1" applyAlignment="1">
      <alignment horizontal="center" vertical="top"/>
    </xf>
    <xf numFmtId="0" fontId="13" fillId="0" borderId="16" xfId="57" applyFont="1" applyBorder="1">
      <alignment/>
      <protection/>
    </xf>
    <xf numFmtId="0" fontId="14" fillId="0" borderId="17" xfId="58" applyFont="1" applyBorder="1">
      <alignment/>
      <protection/>
    </xf>
    <xf numFmtId="0" fontId="2" fillId="0" borderId="16" xfId="0" applyFont="1" applyBorder="1" applyAlignment="1">
      <alignment horizontal="center"/>
    </xf>
    <xf numFmtId="0" fontId="2" fillId="0" borderId="15" xfId="0" applyFont="1" applyBorder="1" applyAlignment="1">
      <alignment horizontal="center"/>
    </xf>
    <xf numFmtId="0" fontId="0" fillId="0" borderId="24" xfId="0"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center" vertical="center" textRotation="180"/>
    </xf>
    <xf numFmtId="0" fontId="0" fillId="0" borderId="11" xfId="0" applyBorder="1" applyAlignment="1">
      <alignment horizontal="left"/>
    </xf>
    <xf numFmtId="0" fontId="0" fillId="0" borderId="11" xfId="0" applyFont="1" applyBorder="1" applyAlignment="1">
      <alignment horizontal="left"/>
    </xf>
    <xf numFmtId="0" fontId="0" fillId="0" borderId="24" xfId="0" applyFont="1" applyBorder="1" applyAlignment="1">
      <alignment horizontal="left"/>
    </xf>
    <xf numFmtId="0" fontId="0" fillId="0" borderId="23" xfId="0" applyFont="1" applyBorder="1" applyAlignment="1">
      <alignment horizontal="left"/>
    </xf>
    <xf numFmtId="2" fontId="2" fillId="0" borderId="12" xfId="0" applyNumberFormat="1" applyFont="1" applyBorder="1" applyAlignment="1">
      <alignment horizontal="right"/>
    </xf>
    <xf numFmtId="2" fontId="0" fillId="0" borderId="23" xfId="0" applyNumberFormat="1" applyFont="1" applyBorder="1" applyAlignment="1">
      <alignment horizontal="right"/>
    </xf>
    <xf numFmtId="0" fontId="0" fillId="0" borderId="15" xfId="0" applyFont="1" applyBorder="1" applyAlignment="1">
      <alignment horizontal="center"/>
    </xf>
    <xf numFmtId="0" fontId="2" fillId="0" borderId="20" xfId="0" applyFont="1" applyBorder="1" applyAlignment="1" applyProtection="1">
      <alignment horizontal="center"/>
      <protection/>
    </xf>
    <xf numFmtId="178" fontId="0" fillId="0" borderId="22" xfId="0" applyNumberFormat="1" applyFont="1" applyBorder="1" applyAlignment="1">
      <alignment horizontal="right" vertical="top" wrapText="1"/>
    </xf>
    <xf numFmtId="178" fontId="0" fillId="0" borderId="23" xfId="0" applyNumberFormat="1" applyFont="1" applyBorder="1" applyAlignment="1">
      <alignment horizontal="right" vertical="top" wrapText="1"/>
    </xf>
    <xf numFmtId="178" fontId="0" fillId="0" borderId="0" xfId="0" applyNumberFormat="1" applyBorder="1" applyAlignment="1">
      <alignment horizontal="right"/>
    </xf>
    <xf numFmtId="178" fontId="0" fillId="0" borderId="12" xfId="0" applyNumberFormat="1" applyBorder="1" applyAlignment="1">
      <alignment horizontal="right"/>
    </xf>
    <xf numFmtId="178" fontId="0" fillId="0" borderId="0" xfId="0" applyNumberFormat="1" applyBorder="1" applyAlignment="1">
      <alignment/>
    </xf>
    <xf numFmtId="178" fontId="0" fillId="0" borderId="12" xfId="0" applyNumberFormat="1" applyBorder="1" applyAlignment="1">
      <alignment/>
    </xf>
    <xf numFmtId="0" fontId="0" fillId="0" borderId="19" xfId="0" applyFont="1" applyBorder="1" applyAlignment="1">
      <alignment horizontal="center"/>
    </xf>
    <xf numFmtId="0" fontId="0" fillId="0" borderId="23" xfId="0" applyFont="1" applyBorder="1" applyAlignment="1">
      <alignment vertical="top" wrapText="1"/>
    </xf>
    <xf numFmtId="0" fontId="0" fillId="0" borderId="14" xfId="0" applyFill="1" applyBorder="1" applyAlignment="1">
      <alignment/>
    </xf>
    <xf numFmtId="178" fontId="0" fillId="0" borderId="23" xfId="0" applyNumberFormat="1" applyFont="1" applyBorder="1" applyAlignment="1">
      <alignment horizontal="right"/>
    </xf>
    <xf numFmtId="178" fontId="0" fillId="0" borderId="14" xfId="0" applyNumberFormat="1" applyBorder="1" applyAlignment="1">
      <alignment/>
    </xf>
    <xf numFmtId="178" fontId="0" fillId="0" borderId="12" xfId="0" applyNumberFormat="1" applyBorder="1" applyAlignment="1" quotePrefix="1">
      <alignment horizontal="right"/>
    </xf>
    <xf numFmtId="178" fontId="0" fillId="0" borderId="12" xfId="0" applyNumberFormat="1" applyFill="1" applyBorder="1" applyAlignment="1">
      <alignment horizontal="right"/>
    </xf>
    <xf numFmtId="178" fontId="0" fillId="0" borderId="12" xfId="0" applyNumberFormat="1" applyFont="1" applyBorder="1" applyAlignment="1">
      <alignment horizontal="right" vertical="top" wrapText="1"/>
    </xf>
    <xf numFmtId="178" fontId="0" fillId="0" borderId="14" xfId="0" applyNumberFormat="1" applyBorder="1" applyAlignment="1">
      <alignment horizontal="right"/>
    </xf>
    <xf numFmtId="178" fontId="0" fillId="0" borderId="10" xfId="0" applyNumberFormat="1" applyBorder="1" applyAlignment="1">
      <alignment/>
    </xf>
    <xf numFmtId="178" fontId="0" fillId="0" borderId="19" xfId="0" applyNumberFormat="1" applyFont="1" applyBorder="1" applyAlignment="1">
      <alignment horizontal="right" vertical="top" wrapText="1"/>
    </xf>
    <xf numFmtId="178" fontId="0" fillId="0" borderId="16" xfId="0" applyNumberFormat="1" applyFont="1" applyBorder="1" applyAlignment="1">
      <alignment horizontal="right" vertical="top" wrapText="1"/>
    </xf>
    <xf numFmtId="178" fontId="0" fillId="0" borderId="15" xfId="0" applyNumberFormat="1" applyFont="1" applyBorder="1" applyAlignment="1">
      <alignment horizontal="right" vertical="top" wrapText="1"/>
    </xf>
    <xf numFmtId="2" fontId="0" fillId="0" borderId="16" xfId="0" applyNumberFormat="1" applyFont="1" applyBorder="1" applyAlignment="1">
      <alignment horizontal="right" vertical="top" wrapText="1"/>
    </xf>
    <xf numFmtId="2" fontId="0" fillId="0" borderId="12" xfId="0" applyNumberFormat="1" applyFill="1" applyBorder="1" applyAlignment="1">
      <alignment horizontal="right"/>
    </xf>
    <xf numFmtId="2" fontId="0" fillId="0" borderId="12" xfId="0" applyNumberFormat="1" applyBorder="1" applyAlignment="1" quotePrefix="1">
      <alignment horizontal="right"/>
    </xf>
    <xf numFmtId="2" fontId="0" fillId="0" borderId="12"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xf>
    <xf numFmtId="2" fontId="0" fillId="0" borderId="10" xfId="0" applyNumberFormat="1" applyBorder="1" applyAlignment="1">
      <alignment/>
    </xf>
    <xf numFmtId="2" fontId="0" fillId="0" borderId="15" xfId="0" applyNumberFormat="1" applyFont="1" applyBorder="1" applyAlignment="1">
      <alignment horizontal="right" vertical="top" wrapText="1"/>
    </xf>
    <xf numFmtId="0" fontId="12" fillId="0" borderId="0" xfId="0" applyFont="1" applyAlignment="1">
      <alignment/>
    </xf>
    <xf numFmtId="0" fontId="2" fillId="0" borderId="19" xfId="0" applyFont="1" applyBorder="1" applyAlignment="1">
      <alignment horizontal="center" wrapText="1"/>
    </xf>
    <xf numFmtId="0" fontId="0" fillId="0" borderId="20" xfId="0" applyFill="1" applyBorder="1" applyAlignment="1">
      <alignment horizontal="right"/>
    </xf>
    <xf numFmtId="0" fontId="0" fillId="0" borderId="18" xfId="0" applyBorder="1" applyAlignment="1">
      <alignment horizontal="right"/>
    </xf>
    <xf numFmtId="2" fontId="0" fillId="0" borderId="23" xfId="0" applyNumberFormat="1" applyBorder="1" applyAlignment="1">
      <alignment horizontal="right"/>
    </xf>
    <xf numFmtId="2" fontId="0" fillId="0" borderId="16" xfId="0" applyNumberFormat="1" applyFill="1" applyBorder="1" applyAlignment="1">
      <alignment horizontal="right"/>
    </xf>
    <xf numFmtId="2" fontId="0" fillId="0" borderId="17" xfId="0" applyNumberFormat="1" applyBorder="1" applyAlignment="1">
      <alignment horizontal="right"/>
    </xf>
    <xf numFmtId="2" fontId="0" fillId="0" borderId="20" xfId="0" applyNumberFormat="1" applyBorder="1" applyAlignment="1">
      <alignment horizontal="right"/>
    </xf>
    <xf numFmtId="2" fontId="0" fillId="0" borderId="19" xfId="0" applyNumberFormat="1" applyBorder="1" applyAlignment="1">
      <alignment horizontal="right"/>
    </xf>
    <xf numFmtId="2" fontId="0" fillId="0" borderId="0" xfId="0" applyNumberFormat="1" applyBorder="1" applyAlignment="1" quotePrefix="1">
      <alignment horizontal="center"/>
    </xf>
    <xf numFmtId="0" fontId="2" fillId="0" borderId="21" xfId="0" applyFont="1" applyBorder="1" applyAlignment="1">
      <alignment horizontal="center" vertical="top"/>
    </xf>
    <xf numFmtId="0" fontId="0" fillId="0" borderId="12" xfId="0" applyFont="1" applyBorder="1" applyAlignment="1">
      <alignment/>
    </xf>
    <xf numFmtId="0" fontId="0" fillId="0" borderId="18" xfId="0" applyBorder="1" applyAlignment="1">
      <alignment/>
    </xf>
    <xf numFmtId="2" fontId="2" fillId="0" borderId="24" xfId="0" applyNumberFormat="1" applyFont="1" applyBorder="1" applyAlignment="1">
      <alignment horizontal="center" vertical="top" wrapText="1"/>
    </xf>
    <xf numFmtId="0" fontId="2" fillId="0" borderId="21" xfId="0" applyFont="1" applyBorder="1" applyAlignment="1">
      <alignment horizontal="right"/>
    </xf>
    <xf numFmtId="0" fontId="0" fillId="0" borderId="11" xfId="0" applyFont="1" applyBorder="1" applyAlignment="1">
      <alignment/>
    </xf>
    <xf numFmtId="0" fontId="2" fillId="0" borderId="20" xfId="0" applyFont="1" applyBorder="1" applyAlignment="1">
      <alignment/>
    </xf>
    <xf numFmtId="0" fontId="33" fillId="0" borderId="0" xfId="0" applyFont="1" applyAlignment="1">
      <alignment horizontal="left" readingOrder="2"/>
    </xf>
    <xf numFmtId="0" fontId="0" fillId="0" borderId="0" xfId="0" applyNumberFormat="1" applyAlignment="1">
      <alignment textRotation="180"/>
    </xf>
    <xf numFmtId="0" fontId="0" fillId="0" borderId="0" xfId="0" applyFont="1" applyBorder="1" applyAlignment="1" applyProtection="1" quotePrefix="1">
      <alignment horizontal="right" textRotation="180"/>
      <protection/>
    </xf>
    <xf numFmtId="0" fontId="2" fillId="0" borderId="23" xfId="0" applyFont="1" applyBorder="1" applyAlignment="1">
      <alignment horizontal="center"/>
    </xf>
    <xf numFmtId="2" fontId="0" fillId="0" borderId="12" xfId="0" applyNumberFormat="1" applyFont="1" applyBorder="1" applyAlignment="1" applyProtection="1">
      <alignment horizontal="right" textRotation="180"/>
      <protection/>
    </xf>
    <xf numFmtId="0" fontId="2" fillId="0" borderId="13" xfId="0" applyFont="1" applyFill="1" applyBorder="1" applyAlignment="1">
      <alignment horizontal="center"/>
    </xf>
    <xf numFmtId="0" fontId="2" fillId="0" borderId="13" xfId="0" applyFont="1" applyBorder="1" applyAlignment="1">
      <alignment horizontal="center"/>
    </xf>
    <xf numFmtId="0" fontId="2" fillId="0" borderId="17" xfId="0" applyFont="1" applyFill="1" applyBorder="1" applyAlignment="1">
      <alignment horizontal="center"/>
    </xf>
    <xf numFmtId="0" fontId="0" fillId="0" borderId="24" xfId="0" applyFont="1" applyBorder="1" applyAlignment="1">
      <alignment horizontal="center"/>
    </xf>
    <xf numFmtId="2" fontId="0" fillId="0" borderId="14" xfId="0" applyNumberFormat="1" applyFont="1" applyBorder="1" applyAlignment="1">
      <alignment horizontal="right"/>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xf>
    <xf numFmtId="0" fontId="0" fillId="0" borderId="21" xfId="0" applyBorder="1" applyAlignment="1">
      <alignment horizontal="right"/>
    </xf>
    <xf numFmtId="0" fontId="13" fillId="0" borderId="12" xfId="57" applyFont="1" applyBorder="1">
      <alignment/>
      <protection/>
    </xf>
    <xf numFmtId="2" fontId="0" fillId="0" borderId="17" xfId="0" applyNumberFormat="1" applyBorder="1" applyAlignment="1">
      <alignment horizontal="center"/>
    </xf>
    <xf numFmtId="0" fontId="2" fillId="0" borderId="16" xfId="0" applyFont="1" applyBorder="1" applyAlignment="1">
      <alignment horizontal="center" vertical="center" wrapText="1"/>
    </xf>
    <xf numFmtId="0" fontId="2" fillId="0" borderId="18" xfId="0" applyFont="1" applyBorder="1" applyAlignment="1">
      <alignment/>
    </xf>
    <xf numFmtId="0" fontId="0" fillId="0" borderId="18" xfId="0" applyBorder="1" applyAlignment="1">
      <alignment horizontal="center"/>
    </xf>
    <xf numFmtId="0" fontId="0" fillId="0" borderId="17" xfId="0" applyFill="1" applyBorder="1" applyAlignment="1">
      <alignment horizontal="center"/>
    </xf>
    <xf numFmtId="0" fontId="2" fillId="0" borderId="17" xfId="0" applyFont="1" applyBorder="1" applyAlignment="1">
      <alignment/>
    </xf>
    <xf numFmtId="0" fontId="2" fillId="0" borderId="18" xfId="0" applyFont="1" applyBorder="1" applyAlignment="1" quotePrefix="1">
      <alignment horizontal="right"/>
    </xf>
    <xf numFmtId="0" fontId="2" fillId="0" borderId="21" xfId="0" applyFont="1" applyBorder="1" applyAlignment="1">
      <alignment horizontal="center"/>
    </xf>
    <xf numFmtId="0" fontId="2" fillId="0" borderId="16" xfId="0" applyFont="1" applyBorder="1" applyAlignment="1" applyProtection="1">
      <alignment horizontal="center" vertical="top" wrapText="1"/>
      <protection/>
    </xf>
    <xf numFmtId="0" fontId="0" fillId="0" borderId="11" xfId="0" applyBorder="1" applyAlignment="1">
      <alignment/>
    </xf>
    <xf numFmtId="0" fontId="0" fillId="0" borderId="11" xfId="0" applyBorder="1" applyAlignment="1" quotePrefix="1">
      <alignment horizontal="right"/>
    </xf>
    <xf numFmtId="0" fontId="0" fillId="0" borderId="12" xfId="0" applyBorder="1" applyAlignment="1">
      <alignment/>
    </xf>
    <xf numFmtId="0" fontId="0" fillId="0" borderId="16" xfId="0" applyBorder="1" applyAlignment="1">
      <alignment/>
    </xf>
    <xf numFmtId="0" fontId="0" fillId="0" borderId="15" xfId="0" applyBorder="1" applyAlignment="1">
      <alignment/>
    </xf>
    <xf numFmtId="0" fontId="4" fillId="0" borderId="0" xfId="0" applyFont="1" applyBorder="1" applyAlignment="1">
      <alignment horizontal="center"/>
    </xf>
    <xf numFmtId="0" fontId="2" fillId="0" borderId="21"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lignment vertical="top" wrapText="1"/>
    </xf>
    <xf numFmtId="0" fontId="2" fillId="0" borderId="19" xfId="0" applyFont="1" applyBorder="1" applyAlignment="1">
      <alignment vertical="top" wrapText="1"/>
    </xf>
    <xf numFmtId="1" fontId="0" fillId="0" borderId="16" xfId="0" applyNumberFormat="1" applyFont="1" applyBorder="1" applyAlignment="1">
      <alignment horizontal="right"/>
    </xf>
    <xf numFmtId="0" fontId="12" fillId="0" borderId="0" xfId="0" applyFont="1" applyBorder="1" applyAlignment="1">
      <alignment vertical="top"/>
    </xf>
    <xf numFmtId="0" fontId="2" fillId="0" borderId="24" xfId="0" applyFont="1" applyBorder="1" applyAlignment="1">
      <alignment vertical="top" wrapText="1"/>
    </xf>
    <xf numFmtId="0" fontId="2" fillId="0" borderId="1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37" fillId="0" borderId="0" xfId="0" applyFont="1" applyAlignment="1">
      <alignment horizontal="justify"/>
    </xf>
    <xf numFmtId="0" fontId="36" fillId="0" borderId="0" xfId="0" applyFont="1" applyAlignment="1">
      <alignment/>
    </xf>
    <xf numFmtId="0" fontId="36" fillId="0" borderId="0" xfId="0" applyFont="1" applyAlignment="1">
      <alignment horizontal="left" indent="8"/>
    </xf>
    <xf numFmtId="0" fontId="3" fillId="0" borderId="18" xfId="0" applyFont="1" applyBorder="1" applyAlignment="1">
      <alignment horizontal="center" vertical="top"/>
    </xf>
    <xf numFmtId="0" fontId="3" fillId="0" borderId="18" xfId="0" applyFont="1" applyBorder="1" applyAlignment="1">
      <alignment horizontal="center"/>
    </xf>
    <xf numFmtId="0" fontId="36" fillId="0" borderId="0" xfId="0" applyFont="1" applyAlignment="1">
      <alignment horizontal="justify"/>
    </xf>
    <xf numFmtId="0" fontId="37" fillId="0" borderId="0" xfId="0" applyFont="1" applyAlignment="1">
      <alignment/>
    </xf>
    <xf numFmtId="0" fontId="37" fillId="0" borderId="17" xfId="0" applyFont="1" applyBorder="1" applyAlignment="1">
      <alignment horizontal="center" vertical="top" wrapText="1"/>
    </xf>
    <xf numFmtId="0" fontId="37" fillId="0" borderId="17" xfId="0" applyFont="1" applyBorder="1" applyAlignment="1">
      <alignment horizontal="center"/>
    </xf>
    <xf numFmtId="0" fontId="37" fillId="0" borderId="17" xfId="0" applyFont="1" applyBorder="1" applyAlignment="1">
      <alignment/>
    </xf>
    <xf numFmtId="0" fontId="36" fillId="0" borderId="17" xfId="0" applyFont="1" applyBorder="1" applyAlignment="1">
      <alignment/>
    </xf>
    <xf numFmtId="0" fontId="36" fillId="0" borderId="17" xfId="0" applyFont="1" applyBorder="1" applyAlignment="1">
      <alignment horizontal="center"/>
    </xf>
    <xf numFmtId="0" fontId="0" fillId="0" borderId="17" xfId="0" applyBorder="1" applyAlignment="1">
      <alignment horizontal="center"/>
    </xf>
    <xf numFmtId="0" fontId="0" fillId="0" borderId="17" xfId="0" applyFont="1" applyFill="1" applyBorder="1" applyAlignment="1">
      <alignment horizontal="left"/>
    </xf>
    <xf numFmtId="1" fontId="0" fillId="0" borderId="17" xfId="0" applyNumberFormat="1" applyBorder="1" applyAlignment="1">
      <alignment horizontal="right"/>
    </xf>
    <xf numFmtId="0" fontId="0" fillId="0" borderId="17" xfId="0" applyFill="1" applyBorder="1" applyAlignment="1">
      <alignment/>
    </xf>
    <xf numFmtId="1" fontId="2" fillId="0" borderId="0" xfId="0" applyNumberFormat="1" applyFont="1" applyBorder="1" applyAlignment="1">
      <alignment horizontal="right"/>
    </xf>
    <xf numFmtId="1" fontId="0" fillId="0" borderId="17" xfId="0" applyNumberFormat="1" applyBorder="1" applyAlignment="1">
      <alignment horizontal="center"/>
    </xf>
    <xf numFmtId="1" fontId="2" fillId="0" borderId="17" xfId="0" applyNumberFormat="1" applyFont="1" applyBorder="1" applyAlignment="1">
      <alignment horizontal="center"/>
    </xf>
    <xf numFmtId="0" fontId="9" fillId="0" borderId="17" xfId="0" applyFont="1" applyBorder="1" applyAlignment="1">
      <alignment horizontal="center"/>
    </xf>
    <xf numFmtId="0" fontId="0" fillId="0" borderId="21" xfId="0" applyBorder="1" applyAlignment="1">
      <alignment horizontal="center"/>
    </xf>
    <xf numFmtId="0" fontId="0" fillId="0" borderId="20" xfId="0" applyFill="1" applyBorder="1" applyAlignment="1">
      <alignment horizontal="center"/>
    </xf>
    <xf numFmtId="0" fontId="0" fillId="0" borderId="14" xfId="0" applyBorder="1" applyAlignment="1">
      <alignment/>
    </xf>
    <xf numFmtId="0" fontId="2" fillId="0" borderId="21" xfId="0" applyFont="1" applyBorder="1" applyAlignment="1">
      <alignment/>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37" fillId="0" borderId="0" xfId="0" applyFont="1" applyAlignment="1">
      <alignment horizontal="center"/>
    </xf>
    <xf numFmtId="0" fontId="3" fillId="0" borderId="17" xfId="0" applyFont="1" applyBorder="1" applyAlignment="1">
      <alignment horizontal="center" vertical="top" wrapText="1"/>
    </xf>
    <xf numFmtId="0" fontId="1" fillId="0" borderId="21" xfId="0" applyFont="1" applyBorder="1" applyAlignment="1">
      <alignment vertical="top"/>
    </xf>
    <xf numFmtId="0" fontId="1" fillId="0" borderId="20" xfId="0" applyFont="1" applyBorder="1" applyAlignment="1">
      <alignment vertical="top"/>
    </xf>
    <xf numFmtId="0" fontId="3" fillId="0" borderId="17" xfId="0" applyFont="1" applyBorder="1" applyAlignment="1">
      <alignment horizontal="center"/>
    </xf>
    <xf numFmtId="0" fontId="3" fillId="0" borderId="21" xfId="0" applyFont="1" applyBorder="1" applyAlignment="1">
      <alignment/>
    </xf>
    <xf numFmtId="0" fontId="3" fillId="0" borderId="2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1" xfId="0" applyFont="1" applyFill="1" applyBorder="1" applyAlignment="1">
      <alignment/>
    </xf>
    <xf numFmtId="0" fontId="1" fillId="0" borderId="11" xfId="0" applyFont="1" applyBorder="1" applyAlignment="1">
      <alignment horizontal="center" vertical="top"/>
    </xf>
    <xf numFmtId="0" fontId="1" fillId="0" borderId="11"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0" fontId="1" fillId="0" borderId="13" xfId="0" applyFont="1" applyBorder="1" applyAlignment="1">
      <alignment horizontal="center"/>
    </xf>
    <xf numFmtId="0" fontId="1" fillId="0" borderId="13"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0" xfId="0" applyFont="1" applyAlignment="1">
      <alignment horizontal="center"/>
    </xf>
    <xf numFmtId="0" fontId="1" fillId="0" borderId="0" xfId="0" applyFont="1" applyAlignment="1">
      <alignment/>
    </xf>
    <xf numFmtId="0" fontId="39" fillId="0" borderId="0" xfId="0" applyFont="1" applyAlignment="1">
      <alignment/>
    </xf>
    <xf numFmtId="0" fontId="45" fillId="0" borderId="0" xfId="0" applyFont="1" applyAlignment="1">
      <alignment horizontal="justify" vertical="top"/>
    </xf>
    <xf numFmtId="0" fontId="46" fillId="0" borderId="0" xfId="0" applyFont="1" applyAlignment="1">
      <alignment/>
    </xf>
    <xf numFmtId="0" fontId="47" fillId="0" borderId="17" xfId="0" applyFont="1" applyBorder="1" applyAlignment="1">
      <alignment horizontal="center"/>
    </xf>
    <xf numFmtId="0" fontId="47" fillId="0" borderId="17" xfId="0" applyFont="1" applyBorder="1" applyAlignment="1">
      <alignment/>
    </xf>
    <xf numFmtId="0" fontId="47" fillId="0" borderId="17" xfId="0" applyFont="1" applyBorder="1" applyAlignment="1">
      <alignment/>
    </xf>
    <xf numFmtId="1" fontId="47" fillId="0" borderId="17" xfId="0" applyNumberFormat="1" applyFont="1" applyBorder="1" applyAlignment="1">
      <alignment/>
    </xf>
    <xf numFmtId="0" fontId="47" fillId="0" borderId="17" xfId="0" applyFont="1" applyFill="1" applyBorder="1" applyAlignment="1">
      <alignment/>
    </xf>
    <xf numFmtId="1" fontId="47" fillId="0" borderId="17" xfId="0" applyNumberFormat="1" applyFont="1" applyBorder="1" applyAlignment="1" quotePrefix="1">
      <alignment/>
    </xf>
    <xf numFmtId="0" fontId="48" fillId="0" borderId="17" xfId="0" applyFont="1" applyBorder="1" applyAlignment="1">
      <alignment/>
    </xf>
    <xf numFmtId="1" fontId="48" fillId="0" borderId="17" xfId="0" applyNumberFormat="1" applyFont="1" applyBorder="1" applyAlignment="1">
      <alignment/>
    </xf>
    <xf numFmtId="0" fontId="47" fillId="0" borderId="17" xfId="0" applyFont="1" applyFill="1" applyBorder="1" applyAlignment="1">
      <alignment horizontal="center"/>
    </xf>
    <xf numFmtId="1" fontId="47" fillId="0" borderId="17" xfId="0" applyNumberFormat="1" applyFont="1" applyFill="1" applyBorder="1" applyAlignment="1">
      <alignment/>
    </xf>
    <xf numFmtId="0" fontId="47" fillId="0" borderId="17" xfId="0" applyFont="1" applyBorder="1" applyAlignment="1">
      <alignment horizontal="right"/>
    </xf>
    <xf numFmtId="1" fontId="47" fillId="0" borderId="17" xfId="0" applyNumberFormat="1" applyFont="1" applyBorder="1" applyAlignment="1">
      <alignment horizontal="right"/>
    </xf>
    <xf numFmtId="0" fontId="47" fillId="0" borderId="17" xfId="0" applyFont="1" applyBorder="1" applyAlignment="1">
      <alignment horizontal="center" vertical="top"/>
    </xf>
    <xf numFmtId="0" fontId="47" fillId="0" borderId="17" xfId="0" applyFont="1" applyBorder="1" applyAlignment="1">
      <alignment vertical="top"/>
    </xf>
    <xf numFmtId="0" fontId="47" fillId="0" borderId="17" xfId="0" applyFont="1" applyBorder="1" applyAlignment="1">
      <alignment horizontal="right" vertical="top"/>
    </xf>
    <xf numFmtId="1" fontId="47" fillId="0" borderId="17" xfId="0" applyNumberFormat="1" applyFont="1" applyBorder="1" applyAlignment="1">
      <alignment horizontal="right" vertical="top"/>
    </xf>
    <xf numFmtId="1" fontId="47" fillId="0" borderId="17" xfId="0" applyNumberFormat="1" applyFont="1" applyBorder="1" applyAlignment="1">
      <alignment horizontal="right" wrapText="1"/>
    </xf>
    <xf numFmtId="0" fontId="48" fillId="0" borderId="17" xfId="0" applyFont="1" applyBorder="1" applyAlignment="1">
      <alignment horizontal="right"/>
    </xf>
    <xf numFmtId="1" fontId="48" fillId="0" borderId="17" xfId="0" applyNumberFormat="1" applyFont="1" applyBorder="1" applyAlignment="1">
      <alignment horizontal="right"/>
    </xf>
    <xf numFmtId="0" fontId="47" fillId="0" borderId="0" xfId="0" applyFont="1" applyAlignment="1">
      <alignment/>
    </xf>
    <xf numFmtId="0" fontId="47" fillId="0" borderId="0" xfId="0" applyFont="1" applyBorder="1" applyAlignment="1">
      <alignment horizontal="right"/>
    </xf>
    <xf numFmtId="0" fontId="47" fillId="0" borderId="0" xfId="0" applyFont="1" applyAlignment="1">
      <alignment horizontal="right"/>
    </xf>
    <xf numFmtId="0" fontId="47" fillId="0" borderId="0" xfId="0" applyFont="1" applyBorder="1" applyAlignment="1">
      <alignment/>
    </xf>
    <xf numFmtId="0" fontId="47" fillId="0" borderId="0" xfId="0" applyFont="1" applyAlignment="1">
      <alignment/>
    </xf>
    <xf numFmtId="0" fontId="0" fillId="0" borderId="0" xfId="0" applyFont="1" applyAlignment="1">
      <alignment/>
    </xf>
    <xf numFmtId="0" fontId="0" fillId="0" borderId="0" xfId="0" applyFont="1" applyAlignment="1">
      <alignment/>
    </xf>
    <xf numFmtId="0" fontId="49" fillId="0" borderId="0" xfId="0" applyFont="1" applyAlignment="1">
      <alignment/>
    </xf>
    <xf numFmtId="0" fontId="0" fillId="0" borderId="0" xfId="0" applyFont="1" applyAlignment="1">
      <alignment/>
    </xf>
    <xf numFmtId="0" fontId="0" fillId="0" borderId="0" xfId="0" applyFont="1" applyAlignment="1">
      <alignment/>
    </xf>
    <xf numFmtId="0" fontId="45" fillId="0" borderId="0" xfId="0" applyFont="1" applyAlignment="1">
      <alignment horizontal="center"/>
    </xf>
    <xf numFmtId="0" fontId="45" fillId="0" borderId="0" xfId="0" applyFont="1" applyAlignment="1">
      <alignment/>
    </xf>
    <xf numFmtId="0" fontId="50" fillId="0" borderId="0" xfId="0" applyFont="1" applyAlignment="1">
      <alignment/>
    </xf>
    <xf numFmtId="0" fontId="0" fillId="0" borderId="0" xfId="0" applyFont="1" applyAlignment="1">
      <alignment/>
    </xf>
    <xf numFmtId="0" fontId="0" fillId="0" borderId="0" xfId="0" applyFont="1" applyAlignment="1">
      <alignment/>
    </xf>
    <xf numFmtId="0" fontId="45" fillId="0" borderId="0" xfId="0" applyFont="1" applyAlignment="1">
      <alignment horizontal="justify"/>
    </xf>
    <xf numFmtId="0" fontId="46" fillId="0" borderId="0" xfId="0" applyFont="1" applyAlignment="1">
      <alignment horizontal="justify"/>
    </xf>
    <xf numFmtId="0" fontId="5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2" fillId="0" borderId="0" xfId="0" applyFont="1" applyBorder="1" applyAlignment="1">
      <alignment/>
    </xf>
    <xf numFmtId="0" fontId="0" fillId="0" borderId="0" xfId="0" applyFont="1" applyAlignment="1">
      <alignment vertical="top"/>
    </xf>
    <xf numFmtId="0" fontId="2" fillId="0" borderId="21" xfId="0" applyFont="1" applyBorder="1" applyAlignment="1">
      <alignment horizontal="center" vertical="top" wrapText="1"/>
    </xf>
    <xf numFmtId="0" fontId="0" fillId="0" borderId="0" xfId="0" applyAlignment="1">
      <alignment horizontal="left"/>
    </xf>
    <xf numFmtId="0" fontId="2" fillId="0" borderId="10" xfId="0" applyFont="1" applyBorder="1" applyAlignment="1">
      <alignment horizontal="center"/>
    </xf>
    <xf numFmtId="0" fontId="36" fillId="0" borderId="17" xfId="0" applyFont="1" applyFill="1" applyBorder="1" applyAlignment="1">
      <alignment horizontal="center"/>
    </xf>
    <xf numFmtId="0" fontId="36" fillId="0" borderId="17" xfId="0" applyFont="1" applyFill="1" applyBorder="1" applyAlignment="1">
      <alignment/>
    </xf>
    <xf numFmtId="0" fontId="37" fillId="0" borderId="17" xfId="0" applyFont="1" applyFill="1" applyBorder="1" applyAlignment="1">
      <alignment/>
    </xf>
    <xf numFmtId="0" fontId="0" fillId="0" borderId="12" xfId="0" applyBorder="1" applyAlignment="1" quotePrefix="1">
      <alignment horizontal="center"/>
    </xf>
    <xf numFmtId="0" fontId="2" fillId="0" borderId="16" xfId="0" applyFont="1" applyBorder="1" applyAlignment="1">
      <alignment horizontal="left"/>
    </xf>
    <xf numFmtId="0" fontId="2" fillId="0" borderId="12" xfId="0" applyFont="1" applyBorder="1" applyAlignment="1">
      <alignment/>
    </xf>
    <xf numFmtId="1" fontId="0" fillId="0" borderId="16" xfId="0" applyNumberFormat="1" applyBorder="1" applyAlignment="1" quotePrefix="1">
      <alignment horizontal="center"/>
    </xf>
    <xf numFmtId="2" fontId="0" fillId="0" borderId="12" xfId="0" applyNumberFormat="1" applyBorder="1" applyAlignment="1" quotePrefix="1">
      <alignment horizontal="center"/>
    </xf>
    <xf numFmtId="1" fontId="0" fillId="0" borderId="12" xfId="0" applyNumberFormat="1" applyBorder="1" applyAlignment="1" quotePrefix="1">
      <alignment horizontal="center"/>
    </xf>
    <xf numFmtId="0" fontId="0" fillId="0" borderId="12" xfId="0" applyBorder="1" applyAlignment="1">
      <alignment horizontal="center"/>
    </xf>
    <xf numFmtId="1" fontId="0" fillId="0" borderId="16" xfId="0" applyNumberFormat="1" applyBorder="1" applyAlignment="1">
      <alignment horizontal="center"/>
    </xf>
    <xf numFmtId="0" fontId="0" fillId="0" borderId="16" xfId="0" applyFill="1" applyBorder="1" applyAlignment="1">
      <alignment horizontal="center"/>
    </xf>
    <xf numFmtId="1" fontId="0" fillId="0" borderId="15" xfId="0" applyNumberFormat="1" applyBorder="1" applyAlignment="1">
      <alignment horizontal="center"/>
    </xf>
    <xf numFmtId="0" fontId="0" fillId="0" borderId="14" xfId="0" applyBorder="1" applyAlignment="1">
      <alignment horizontal="center"/>
    </xf>
    <xf numFmtId="0" fontId="0" fillId="24" borderId="0" xfId="0" applyFill="1" applyAlignment="1">
      <alignment/>
    </xf>
    <xf numFmtId="0" fontId="0" fillId="24" borderId="0" xfId="0" applyFill="1" applyBorder="1" applyAlignment="1">
      <alignment/>
    </xf>
    <xf numFmtId="0" fontId="36" fillId="0" borderId="13" xfId="0" applyFont="1" applyBorder="1" applyAlignment="1">
      <alignment/>
    </xf>
    <xf numFmtId="0" fontId="37" fillId="0" borderId="10" xfId="0" applyFont="1" applyBorder="1" applyAlignment="1">
      <alignment/>
    </xf>
    <xf numFmtId="0" fontId="37" fillId="0" borderId="14" xfId="0" applyFont="1" applyBorder="1" applyAlignment="1">
      <alignment/>
    </xf>
    <xf numFmtId="0" fontId="37" fillId="0" borderId="17" xfId="0" applyFont="1" applyBorder="1" applyAlignment="1">
      <alignment horizontal="center" wrapText="1"/>
    </xf>
    <xf numFmtId="0" fontId="59" fillId="0" borderId="17" xfId="0" applyFont="1" applyBorder="1" applyAlignment="1">
      <alignment horizontal="center" vertical="top" wrapText="1"/>
    </xf>
    <xf numFmtId="0" fontId="55" fillId="0" borderId="17" xfId="0" applyFont="1" applyBorder="1" applyAlignment="1">
      <alignment horizontal="justify" vertical="top" wrapText="1"/>
    </xf>
    <xf numFmtId="0" fontId="55" fillId="0" borderId="17" xfId="0" applyFont="1" applyBorder="1" applyAlignment="1">
      <alignment horizontal="center" vertical="top" wrapText="1"/>
    </xf>
    <xf numFmtId="0" fontId="12" fillId="0" borderId="0" xfId="0" applyFont="1" applyAlignment="1">
      <alignment horizontal="left"/>
    </xf>
    <xf numFmtId="0" fontId="61" fillId="0" borderId="17" xfId="0" applyFont="1" applyBorder="1" applyAlignment="1">
      <alignment horizontal="left" vertical="top"/>
    </xf>
    <xf numFmtId="0" fontId="55" fillId="0" borderId="17" xfId="0" applyFont="1" applyBorder="1" applyAlignment="1">
      <alignment horizontal="center" vertical="top"/>
    </xf>
    <xf numFmtId="0" fontId="62" fillId="0" borderId="17" xfId="0" applyFont="1" applyBorder="1" applyAlignment="1">
      <alignment horizontal="left" vertical="top"/>
    </xf>
    <xf numFmtId="0" fontId="59" fillId="0" borderId="17" xfId="0" applyFont="1" applyBorder="1" applyAlignment="1">
      <alignment horizontal="center" vertical="top"/>
    </xf>
    <xf numFmtId="0" fontId="2" fillId="0" borderId="0" xfId="0" applyFont="1" applyAlignment="1">
      <alignment/>
    </xf>
    <xf numFmtId="0" fontId="39" fillId="0" borderId="0" xfId="0" applyFont="1" applyBorder="1" applyAlignment="1">
      <alignment horizontal="center" vertical="top"/>
    </xf>
    <xf numFmtId="0" fontId="36" fillId="0" borderId="17" xfId="0" applyFont="1" applyBorder="1" applyAlignment="1">
      <alignment horizontal="justify" vertical="top" wrapText="1"/>
    </xf>
    <xf numFmtId="0" fontId="37" fillId="0" borderId="17" xfId="0" applyFont="1" applyBorder="1" applyAlignment="1">
      <alignment horizontal="justify" vertical="top" wrapText="1"/>
    </xf>
    <xf numFmtId="0" fontId="45" fillId="0" borderId="0" xfId="0" applyFont="1" applyAlignment="1">
      <alignment wrapText="1"/>
    </xf>
    <xf numFmtId="0" fontId="63" fillId="0" borderId="0" xfId="0" applyFont="1" applyAlignment="1">
      <alignment horizontal="justify"/>
    </xf>
    <xf numFmtId="0" fontId="64" fillId="0" borderId="0" xfId="0" applyFont="1" applyAlignment="1">
      <alignment/>
    </xf>
    <xf numFmtId="0" fontId="37" fillId="0" borderId="0" xfId="0" applyFont="1" applyBorder="1" applyAlignment="1">
      <alignment horizontal="center"/>
    </xf>
    <xf numFmtId="0" fontId="37" fillId="0" borderId="16" xfId="0" applyFont="1" applyBorder="1" applyAlignment="1">
      <alignment horizontal="center"/>
    </xf>
    <xf numFmtId="0" fontId="37" fillId="0" borderId="12" xfId="0" applyFont="1" applyBorder="1" applyAlignment="1">
      <alignment horizontal="center"/>
    </xf>
    <xf numFmtId="0" fontId="37" fillId="0" borderId="10" xfId="0" applyFont="1" applyBorder="1" applyAlignment="1">
      <alignment horizontal="center"/>
    </xf>
    <xf numFmtId="0" fontId="37" fillId="0" borderId="15" xfId="0" applyFont="1" applyBorder="1" applyAlignment="1">
      <alignment horizontal="center"/>
    </xf>
    <xf numFmtId="0" fontId="37" fillId="0" borderId="14" xfId="0" applyFont="1" applyBorder="1" applyAlignment="1">
      <alignment horizontal="center"/>
    </xf>
    <xf numFmtId="0" fontId="37" fillId="0" borderId="21" xfId="0" applyFont="1" applyBorder="1" applyAlignment="1">
      <alignment horizontal="center"/>
    </xf>
    <xf numFmtId="0" fontId="37" fillId="0" borderId="20" xfId="0" applyFont="1" applyBorder="1" applyAlignment="1">
      <alignment horizontal="center"/>
    </xf>
    <xf numFmtId="0" fontId="36" fillId="0" borderId="16" xfId="0" applyFont="1" applyBorder="1" applyAlignment="1">
      <alignment horizontal="center"/>
    </xf>
    <xf numFmtId="0" fontId="36" fillId="0" borderId="0" xfId="0" applyFont="1" applyBorder="1" applyAlignment="1">
      <alignment horizontal="center"/>
    </xf>
    <xf numFmtId="0" fontId="36" fillId="0" borderId="12" xfId="0" applyFont="1" applyBorder="1" applyAlignment="1">
      <alignment horizontal="center"/>
    </xf>
    <xf numFmtId="0" fontId="36" fillId="0" borderId="15" xfId="0" applyFont="1" applyBorder="1" applyAlignment="1">
      <alignment horizontal="center"/>
    </xf>
    <xf numFmtId="0" fontId="36" fillId="0" borderId="10" xfId="0" applyFont="1" applyBorder="1" applyAlignment="1">
      <alignment horizontal="center"/>
    </xf>
    <xf numFmtId="0" fontId="36" fillId="0" borderId="14" xfId="0" applyFont="1" applyBorder="1" applyAlignment="1">
      <alignment horizontal="center"/>
    </xf>
    <xf numFmtId="0" fontId="36" fillId="0" borderId="0" xfId="0" applyFont="1" applyAlignment="1">
      <alignment horizontal="center"/>
    </xf>
    <xf numFmtId="0" fontId="53" fillId="0" borderId="0" xfId="0" applyFont="1" applyAlignment="1">
      <alignment/>
    </xf>
    <xf numFmtId="0" fontId="2" fillId="0" borderId="21" xfId="0" applyFont="1" applyBorder="1" applyAlignment="1">
      <alignment horizontal="center" vertical="center"/>
    </xf>
    <xf numFmtId="0" fontId="0" fillId="0" borderId="0" xfId="0" applyAlignment="1">
      <alignment horizontal="center" vertical="center"/>
    </xf>
    <xf numFmtId="0" fontId="2" fillId="0" borderId="16" xfId="0" applyFont="1" applyBorder="1" applyAlignment="1">
      <alignment horizontal="center" vertical="center"/>
    </xf>
    <xf numFmtId="0" fontId="0" fillId="0" borderId="0" xfId="0" applyFill="1" applyBorder="1" applyAlignment="1">
      <alignment horizontal="center" vertical="center"/>
    </xf>
    <xf numFmtId="0" fontId="0" fillId="0" borderId="16" xfId="0" applyBorder="1" applyAlignment="1">
      <alignment vertical="center" wrapText="1"/>
    </xf>
    <xf numFmtId="0" fontId="0" fillId="0" borderId="16" xfId="0" applyFont="1" applyBorder="1" applyAlignment="1">
      <alignment vertical="center"/>
    </xf>
    <xf numFmtId="0" fontId="0" fillId="0" borderId="0" xfId="0" applyFill="1" applyBorder="1" applyAlignment="1">
      <alignment horizontal="center" vertical="center" wrapText="1"/>
    </xf>
    <xf numFmtId="0" fontId="0" fillId="0" borderId="0" xfId="0" applyAlignment="1">
      <alignment horizontal="left" vertical="top"/>
    </xf>
    <xf numFmtId="0" fontId="0" fillId="0" borderId="19"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protection/>
    </xf>
    <xf numFmtId="0" fontId="0" fillId="0" borderId="23" xfId="0" applyFont="1" applyBorder="1" applyAlignment="1">
      <alignment horizontal="center"/>
    </xf>
    <xf numFmtId="0" fontId="2" fillId="0" borderId="0" xfId="0" applyFont="1" applyAlignment="1">
      <alignment/>
    </xf>
    <xf numFmtId="0" fontId="2" fillId="0" borderId="11" xfId="0" applyFont="1" applyBorder="1" applyAlignment="1">
      <alignment/>
    </xf>
    <xf numFmtId="0" fontId="0" fillId="0" borderId="12" xfId="0" applyNumberFormat="1" applyFont="1" applyFill="1" applyBorder="1" applyAlignment="1" applyProtection="1">
      <alignment horizontal="left" vertical="top"/>
      <protection/>
    </xf>
    <xf numFmtId="0" fontId="0" fillId="0" borderId="12" xfId="0" applyFont="1" applyBorder="1" applyAlignment="1">
      <alignment horizontal="center"/>
    </xf>
    <xf numFmtId="0" fontId="0" fillId="0" borderId="13" xfId="0" applyFont="1" applyBorder="1" applyAlignment="1">
      <alignment/>
    </xf>
    <xf numFmtId="0" fontId="0" fillId="0" borderId="14"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center" vertical="top"/>
      <protection/>
    </xf>
    <xf numFmtId="16" fontId="0" fillId="0" borderId="14"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14" xfId="0" applyFont="1" applyBorder="1" applyAlignment="1">
      <alignment horizontal="center"/>
    </xf>
    <xf numFmtId="0" fontId="0" fillId="0" borderId="12"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16" fontId="0" fillId="0" borderId="15" xfId="0" applyNumberFormat="1" applyFont="1" applyFill="1" applyBorder="1" applyAlignment="1" applyProtection="1">
      <alignment horizontal="center" vertical="top"/>
      <protection/>
    </xf>
    <xf numFmtId="0" fontId="0" fillId="0" borderId="24" xfId="0" applyFont="1" applyBorder="1" applyAlignment="1">
      <alignment/>
    </xf>
    <xf numFmtId="0" fontId="2" fillId="0" borderId="18" xfId="0" applyFont="1" applyFill="1" applyBorder="1" applyAlignment="1">
      <alignment horizontal="center"/>
    </xf>
    <xf numFmtId="0" fontId="0" fillId="0" borderId="23" xfId="0" applyNumberFormat="1" applyFont="1" applyFill="1" applyBorder="1" applyAlignment="1" applyProtection="1">
      <alignment horizontal="left" vertical="top"/>
      <protection/>
    </xf>
    <xf numFmtId="0" fontId="2" fillId="0" borderId="19" xfId="0" applyNumberFormat="1" applyFont="1" applyFill="1" applyBorder="1" applyAlignment="1" applyProtection="1">
      <alignment horizontal="center" vertical="top"/>
      <protection/>
    </xf>
    <xf numFmtId="0" fontId="0" fillId="0" borderId="14" xfId="0" applyFont="1" applyBorder="1" applyAlignment="1">
      <alignment horizontal="center" vertical="top"/>
    </xf>
    <xf numFmtId="0" fontId="0" fillId="0" borderId="17" xfId="0" applyNumberFormat="1" applyFont="1" applyFill="1" applyBorder="1" applyAlignment="1" applyProtection="1">
      <alignment horizontal="center" vertical="center"/>
      <protection/>
    </xf>
    <xf numFmtId="0" fontId="0" fillId="0" borderId="17" xfId="0" applyFont="1" applyBorder="1" applyAlignment="1">
      <alignment horizontal="center" vertical="center"/>
    </xf>
    <xf numFmtId="0" fontId="2"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left" vertical="top"/>
      <protection/>
    </xf>
    <xf numFmtId="0" fontId="2" fillId="0" borderId="22" xfId="0" applyFont="1" applyBorder="1" applyAlignment="1">
      <alignment horizontal="center"/>
    </xf>
    <xf numFmtId="0" fontId="2" fillId="0" borderId="22" xfId="0" applyFont="1" applyBorder="1" applyAlignment="1">
      <alignment horizontal="center" wrapText="1"/>
    </xf>
    <xf numFmtId="0" fontId="0" fillId="0" borderId="23" xfId="0"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wrapText="1"/>
    </xf>
    <xf numFmtId="0" fontId="0" fillId="0" borderId="12" xfId="0" applyBorder="1" applyAlignment="1">
      <alignment horizontal="center" wrapText="1"/>
    </xf>
    <xf numFmtId="0" fontId="0" fillId="0" borderId="0" xfId="0" applyFont="1" applyBorder="1" applyAlignment="1">
      <alignment horizontal="left"/>
    </xf>
    <xf numFmtId="0" fontId="0" fillId="0" borderId="10" xfId="0" applyFont="1" applyBorder="1" applyAlignment="1">
      <alignment horizontal="left"/>
    </xf>
    <xf numFmtId="0" fontId="2" fillId="0" borderId="10" xfId="0" applyFont="1" applyBorder="1" applyAlignment="1">
      <alignment horizontal="center" wrapText="1"/>
    </xf>
    <xf numFmtId="0" fontId="0" fillId="0" borderId="14" xfId="0" applyBorder="1" applyAlignment="1">
      <alignment horizontal="center" wrapText="1"/>
    </xf>
    <xf numFmtId="0" fontId="2" fillId="0" borderId="0" xfId="0" applyFont="1" applyBorder="1" applyAlignment="1">
      <alignment horizontal="left"/>
    </xf>
    <xf numFmtId="0" fontId="2" fillId="0" borderId="24" xfId="0" applyFont="1" applyBorder="1" applyAlignment="1">
      <alignment horizontal="left"/>
    </xf>
    <xf numFmtId="0" fontId="0" fillId="0" borderId="16" xfId="0" applyBorder="1" applyAlignment="1">
      <alignment horizontal="center" vertical="top"/>
    </xf>
    <xf numFmtId="0" fontId="0" fillId="0" borderId="11" xfId="0" applyFont="1" applyBorder="1" applyAlignment="1">
      <alignment horizontal="right" vertical="top" wrapText="1"/>
    </xf>
    <xf numFmtId="0" fontId="0" fillId="0" borderId="12" xfId="0" applyBorder="1" applyAlignment="1">
      <alignment vertical="top"/>
    </xf>
    <xf numFmtId="0" fontId="0" fillId="0" borderId="0" xfId="0" applyBorder="1" applyAlignment="1">
      <alignment horizontal="left" vertical="top" wrapText="1"/>
    </xf>
    <xf numFmtId="0" fontId="0" fillId="0" borderId="11" xfId="0" applyBorder="1" applyAlignment="1">
      <alignment horizontal="right" vertical="top" wrapText="1"/>
    </xf>
    <xf numFmtId="0" fontId="0" fillId="0" borderId="10" xfId="0" applyBorder="1" applyAlignment="1">
      <alignment/>
    </xf>
    <xf numFmtId="0" fontId="2" fillId="0" borderId="19" xfId="0" applyFont="1" applyBorder="1" applyAlignment="1">
      <alignment vertical="top"/>
    </xf>
    <xf numFmtId="0" fontId="0" fillId="0" borderId="23" xfId="0" applyBorder="1" applyAlignment="1">
      <alignment vertical="top"/>
    </xf>
    <xf numFmtId="0" fontId="2" fillId="0" borderId="11" xfId="0" applyFont="1" applyBorder="1" applyAlignment="1">
      <alignment horizontal="left"/>
    </xf>
    <xf numFmtId="0" fontId="2" fillId="0" borderId="11" xfId="0" applyNumberFormat="1" applyFont="1" applyFill="1" applyBorder="1" applyAlignment="1" applyProtection="1">
      <alignment horizontal="left" vertical="top"/>
      <protection/>
    </xf>
    <xf numFmtId="0" fontId="2" fillId="0" borderId="12"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2" fillId="0" borderId="0" xfId="0" applyNumberFormat="1" applyFont="1" applyFill="1" applyBorder="1" applyAlignment="1" applyProtection="1">
      <alignment horizontal="right" vertical="top"/>
      <protection/>
    </xf>
    <xf numFmtId="0" fontId="0" fillId="0" borderId="11" xfId="0" applyFont="1" applyBorder="1" applyAlignment="1">
      <alignment horizontal="center" vertical="top"/>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center" vertical="top"/>
      <protection/>
    </xf>
    <xf numFmtId="0" fontId="0" fillId="0" borderId="0" xfId="0" applyBorder="1" applyAlignment="1">
      <alignment horizontal="center" wrapText="1"/>
    </xf>
    <xf numFmtId="0" fontId="0" fillId="0" borderId="11" xfId="0" applyBorder="1" applyAlignment="1" quotePrefix="1">
      <alignment horizontal="center"/>
    </xf>
    <xf numFmtId="0" fontId="0" fillId="0" borderId="16" xfId="0" applyBorder="1" applyAlignment="1" quotePrefix="1">
      <alignment horizontal="center"/>
    </xf>
    <xf numFmtId="4" fontId="0" fillId="0" borderId="16" xfId="0" applyNumberFormat="1" applyBorder="1" applyAlignment="1">
      <alignment horizontal="center"/>
    </xf>
    <xf numFmtId="3" fontId="0" fillId="0" borderId="16" xfId="0" applyNumberFormat="1" applyBorder="1" applyAlignment="1">
      <alignment horizontal="center"/>
    </xf>
    <xf numFmtId="0" fontId="0" fillId="0" borderId="0" xfId="0" applyBorder="1" applyAlignment="1">
      <alignment vertical="top"/>
    </xf>
    <xf numFmtId="0" fontId="0" fillId="0" borderId="0" xfId="0" applyFill="1" applyBorder="1" applyAlignment="1">
      <alignment vertical="top"/>
    </xf>
    <xf numFmtId="0" fontId="2" fillId="0" borderId="15" xfId="0" applyFont="1" applyBorder="1" applyAlignment="1">
      <alignment horizontal="center" vertical="top" wrapText="1"/>
    </xf>
    <xf numFmtId="0" fontId="7" fillId="0" borderId="0" xfId="0" applyFont="1" applyBorder="1" applyAlignment="1">
      <alignment horizontal="right"/>
    </xf>
    <xf numFmtId="0" fontId="2" fillId="0" borderId="14" xfId="0" applyFont="1" applyBorder="1" applyAlignment="1">
      <alignment horizontal="center" vertical="top" wrapText="1"/>
    </xf>
    <xf numFmtId="0" fontId="2" fillId="0" borderId="18" xfId="0" applyFont="1" applyBorder="1" applyAlignment="1">
      <alignment horizontal="center" vertical="top"/>
    </xf>
    <xf numFmtId="0" fontId="36" fillId="0" borderId="0" xfId="0" applyFont="1" applyAlignment="1">
      <alignment horizontal="justify" vertical="top"/>
    </xf>
    <xf numFmtId="0" fontId="13" fillId="0" borderId="0" xfId="0" applyFont="1" applyAlignment="1">
      <alignment horizontal="left" vertical="top" wrapText="1"/>
    </xf>
    <xf numFmtId="0" fontId="0" fillId="0" borderId="0" xfId="0" applyFont="1" applyAlignment="1">
      <alignmen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74" fillId="0" borderId="17"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top" wrapText="1"/>
    </xf>
    <xf numFmtId="0" fontId="0" fillId="0" borderId="12" xfId="0" applyBorder="1" applyAlignment="1">
      <alignment wrapText="1"/>
    </xf>
    <xf numFmtId="0" fontId="14" fillId="0" borderId="0" xfId="0" applyFont="1" applyAlignment="1">
      <alignment horizontal="left" vertical="top" wrapText="1"/>
    </xf>
    <xf numFmtId="0" fontId="1" fillId="0" borderId="0" xfId="0" applyFont="1" applyAlignment="1">
      <alignment wrapText="1"/>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2" fillId="0" borderId="20" xfId="0" applyFont="1" applyFill="1" applyBorder="1" applyAlignment="1">
      <alignment horizontal="center"/>
    </xf>
    <xf numFmtId="0" fontId="2" fillId="0" borderId="23"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9" fillId="0" borderId="0" xfId="0" applyFont="1" applyBorder="1" applyAlignment="1">
      <alignment horizontal="center" vertical="top" wrapText="1"/>
    </xf>
    <xf numFmtId="0" fontId="9" fillId="0" borderId="0" xfId="0" applyFont="1" applyBorder="1" applyAlignment="1">
      <alignment horizontal="center" vertical="top"/>
    </xf>
    <xf numFmtId="0" fontId="36" fillId="0" borderId="17" xfId="0" applyFont="1" applyBorder="1" applyAlignment="1">
      <alignment horizontal="center" vertical="top" wrapText="1"/>
    </xf>
    <xf numFmtId="0" fontId="2" fillId="0" borderId="16" xfId="0" applyFont="1" applyBorder="1" applyAlignment="1">
      <alignment/>
    </xf>
    <xf numFmtId="1" fontId="0" fillId="0" borderId="11"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0" fontId="2" fillId="0" borderId="16" xfId="0" applyFont="1" applyFill="1" applyBorder="1" applyAlignment="1">
      <alignment/>
    </xf>
    <xf numFmtId="0" fontId="0" fillId="0" borderId="16" xfId="0" applyFont="1" applyFill="1" applyBorder="1" applyAlignment="1">
      <alignment/>
    </xf>
    <xf numFmtId="0" fontId="0" fillId="0" borderId="11" xfId="0"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1" fontId="0" fillId="0" borderId="11" xfId="0" applyNumberFormat="1" applyFont="1" applyFill="1" applyBorder="1" applyAlignment="1">
      <alignment/>
    </xf>
    <xf numFmtId="1" fontId="0" fillId="0" borderId="11" xfId="0" applyNumberFormat="1" applyFont="1" applyBorder="1" applyAlignment="1">
      <alignment/>
    </xf>
    <xf numFmtId="2" fontId="0" fillId="0" borderId="12" xfId="0" applyNumberFormat="1" applyFont="1" applyBorder="1" applyAlignment="1">
      <alignment/>
    </xf>
    <xf numFmtId="1" fontId="0" fillId="0" borderId="11" xfId="0" applyNumberFormat="1" applyFont="1" applyFill="1" applyBorder="1" applyAlignment="1">
      <alignment/>
    </xf>
    <xf numFmtId="0" fontId="0" fillId="0" borderId="16" xfId="0" applyFont="1" applyBorder="1" applyAlignment="1">
      <alignment/>
    </xf>
    <xf numFmtId="0" fontId="0" fillId="0" borderId="15" xfId="0" applyFont="1" applyBorder="1" applyAlignment="1">
      <alignment horizontal="center" vertical="top"/>
    </xf>
    <xf numFmtId="0" fontId="0" fillId="0" borderId="15" xfId="0" applyFont="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1" fontId="0" fillId="0" borderId="13" xfId="0" applyNumberFormat="1" applyFont="1" applyFill="1" applyBorder="1" applyAlignment="1">
      <alignment vertical="top"/>
    </xf>
    <xf numFmtId="2" fontId="0" fillId="0" borderId="13" xfId="0" applyNumberFormat="1" applyBorder="1" applyAlignment="1">
      <alignment vertical="top"/>
    </xf>
    <xf numFmtId="2" fontId="0" fillId="0" borderId="14" xfId="0" applyNumberFormat="1" applyBorder="1" applyAlignment="1">
      <alignment vertical="top"/>
    </xf>
    <xf numFmtId="0" fontId="0" fillId="0" borderId="0" xfId="0" applyFont="1" applyAlignment="1">
      <alignment vertical="top"/>
    </xf>
    <xf numFmtId="0" fontId="35" fillId="0" borderId="0" xfId="0" applyFont="1" applyAlignment="1">
      <alignment/>
    </xf>
    <xf numFmtId="0" fontId="72" fillId="0" borderId="17" xfId="0" applyFont="1" applyBorder="1" applyAlignment="1">
      <alignment horizontal="justify" vertical="top" wrapText="1"/>
    </xf>
    <xf numFmtId="0" fontId="72" fillId="0" borderId="17" xfId="0" applyFont="1" applyBorder="1" applyAlignment="1">
      <alignment horizontal="center" vertical="top" wrapText="1"/>
    </xf>
    <xf numFmtId="0" fontId="74" fillId="0" borderId="17" xfId="0" applyFont="1" applyBorder="1" applyAlignment="1">
      <alignment horizontal="justify" vertical="top" wrapText="1"/>
    </xf>
    <xf numFmtId="0" fontId="72" fillId="0" borderId="17" xfId="0" applyFont="1" applyBorder="1" applyAlignment="1">
      <alignment vertical="top" wrapText="1"/>
    </xf>
    <xf numFmtId="0" fontId="14"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Alignment="1">
      <alignment horizontal="center" vertical="top"/>
    </xf>
    <xf numFmtId="0" fontId="0" fillId="0" borderId="0" xfId="0" applyAlignment="1">
      <alignment horizontal="justify"/>
    </xf>
    <xf numFmtId="0" fontId="63" fillId="0" borderId="0" xfId="0" applyFont="1" applyAlignment="1">
      <alignment/>
    </xf>
    <xf numFmtId="0" fontId="0" fillId="0" borderId="19" xfId="0" applyBorder="1" applyAlignment="1">
      <alignment horizontal="left"/>
    </xf>
    <xf numFmtId="0" fontId="3" fillId="0" borderId="24" xfId="0" applyFont="1" applyBorder="1" applyAlignment="1">
      <alignment vertical="top"/>
    </xf>
    <xf numFmtId="0" fontId="0" fillId="0" borderId="12" xfId="0" applyNumberFormat="1" applyFont="1" applyFill="1" applyBorder="1" applyAlignment="1" applyProtection="1">
      <alignment horizontal="center" vertical="top" wrapText="1"/>
      <protection/>
    </xf>
    <xf numFmtId="0" fontId="1" fillId="0" borderId="22" xfId="0" applyFont="1" applyBorder="1" applyAlignment="1">
      <alignment/>
    </xf>
    <xf numFmtId="0" fontId="1" fillId="0" borderId="23" xfId="0" applyFont="1" applyBorder="1" applyAlignment="1">
      <alignment/>
    </xf>
    <xf numFmtId="0" fontId="3"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0" xfId="0" applyFont="1" applyBorder="1" applyAlignment="1">
      <alignment horizontal="justify"/>
    </xf>
    <xf numFmtId="0" fontId="1" fillId="0" borderId="12" xfId="0" applyFont="1" applyBorder="1" applyAlignment="1">
      <alignment horizontal="justify"/>
    </xf>
    <xf numFmtId="0" fontId="2" fillId="0" borderId="17" xfId="0" applyFont="1" applyFill="1" applyBorder="1" applyAlignment="1">
      <alignment horizontal="center" vertical="top" wrapText="1"/>
    </xf>
    <xf numFmtId="0" fontId="0" fillId="0" borderId="19" xfId="0" applyBorder="1" applyAlignment="1">
      <alignment horizontal="center"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vertical="top" wrapText="1"/>
    </xf>
    <xf numFmtId="2" fontId="0" fillId="0" borderId="12" xfId="0" applyNumberFormat="1" applyBorder="1" applyAlignment="1">
      <alignment horizontal="center" vertical="top" wrapText="1"/>
    </xf>
    <xf numFmtId="15" fontId="0" fillId="0" borderId="12" xfId="0" applyNumberFormat="1" applyBorder="1" applyAlignment="1">
      <alignment horizontal="center" vertical="top" wrapText="1"/>
    </xf>
    <xf numFmtId="0" fontId="0" fillId="0" borderId="12" xfId="0" applyBorder="1" applyAlignment="1">
      <alignment horizontal="justify" vertical="top" wrapText="1"/>
    </xf>
    <xf numFmtId="0" fontId="0" fillId="0" borderId="12" xfId="0" applyBorder="1" applyAlignment="1">
      <alignment horizontal="center" vertical="top" wrapText="1"/>
    </xf>
    <xf numFmtId="0" fontId="0" fillId="0" borderId="16" xfId="0" applyFill="1" applyBorder="1" applyAlignment="1">
      <alignment horizontal="center" vertical="top" wrapText="1"/>
    </xf>
    <xf numFmtId="0" fontId="0" fillId="0" borderId="17" xfId="0" applyNumberFormat="1" applyFont="1" applyFill="1" applyBorder="1" applyAlignment="1" applyProtection="1">
      <alignment horizontal="left" vertical="top" wrapText="1"/>
      <protection/>
    </xf>
    <xf numFmtId="0" fontId="0" fillId="0" borderId="12" xfId="0" applyFill="1" applyBorder="1" applyAlignment="1">
      <alignment vertical="top" wrapText="1"/>
    </xf>
    <xf numFmtId="2" fontId="0" fillId="0" borderId="12" xfId="0" applyNumberFormat="1" applyFill="1" applyBorder="1" applyAlignment="1">
      <alignment horizontal="center" vertical="top" wrapText="1"/>
    </xf>
    <xf numFmtId="15" fontId="0" fillId="0" borderId="12" xfId="0" applyNumberFormat="1" applyFill="1" applyBorder="1" applyAlignment="1">
      <alignment horizontal="center" vertical="top" wrapText="1"/>
    </xf>
    <xf numFmtId="0" fontId="0" fillId="0" borderId="12" xfId="0" applyFill="1" applyBorder="1" applyAlignment="1">
      <alignment horizontal="justify" vertical="top" wrapText="1"/>
    </xf>
    <xf numFmtId="0" fontId="0" fillId="0" borderId="11" xfId="0" applyFill="1" applyBorder="1" applyAlignment="1">
      <alignment horizontal="center" vertical="top" wrapText="1"/>
    </xf>
    <xf numFmtId="0" fontId="0" fillId="0" borderId="11" xfId="0" applyFill="1" applyBorder="1" applyAlignment="1">
      <alignment vertical="top" wrapText="1"/>
    </xf>
    <xf numFmtId="2" fontId="0" fillId="0" borderId="11" xfId="0" applyNumberFormat="1" applyFill="1" applyBorder="1" applyAlignment="1">
      <alignment horizontal="center" vertical="top" wrapText="1"/>
    </xf>
    <xf numFmtId="15" fontId="0" fillId="0" borderId="11" xfId="0" applyNumberFormat="1" applyFill="1" applyBorder="1" applyAlignment="1">
      <alignment horizontal="center" vertical="top" wrapText="1"/>
    </xf>
    <xf numFmtId="0" fontId="0" fillId="0" borderId="16" xfId="0" applyFill="1" applyBorder="1" applyAlignment="1">
      <alignment horizontal="justify" vertical="top" wrapText="1"/>
    </xf>
    <xf numFmtId="0" fontId="0" fillId="0" borderId="13" xfId="0" applyFill="1" applyBorder="1" applyAlignment="1">
      <alignment horizontal="center" vertical="top" wrapText="1"/>
    </xf>
    <xf numFmtId="0" fontId="0" fillId="0" borderId="13" xfId="0" applyFill="1" applyBorder="1" applyAlignment="1">
      <alignment vertical="top" wrapText="1"/>
    </xf>
    <xf numFmtId="2" fontId="0" fillId="0" borderId="13" xfId="0" applyNumberFormat="1" applyFill="1" applyBorder="1" applyAlignment="1">
      <alignment horizontal="center" vertical="top" wrapText="1"/>
    </xf>
    <xf numFmtId="15" fontId="0" fillId="0" borderId="13" xfId="0" applyNumberFormat="1" applyFill="1" applyBorder="1" applyAlignment="1">
      <alignment horizontal="center" vertical="top" wrapText="1"/>
    </xf>
    <xf numFmtId="0" fontId="0" fillId="0" borderId="15" xfId="0" applyFill="1" applyBorder="1" applyAlignment="1">
      <alignment horizontal="justify" vertical="top" wrapText="1"/>
    </xf>
    <xf numFmtId="2" fontId="3" fillId="0" borderId="0" xfId="0" applyNumberFormat="1" applyFont="1" applyAlignment="1">
      <alignment/>
    </xf>
    <xf numFmtId="0" fontId="7" fillId="0" borderId="0" xfId="0" applyFont="1" applyAlignment="1">
      <alignment/>
    </xf>
    <xf numFmtId="0" fontId="8" fillId="0" borderId="0" xfId="0" applyFont="1" applyAlignment="1">
      <alignment/>
    </xf>
    <xf numFmtId="1" fontId="2" fillId="0" borderId="17" xfId="0" applyNumberFormat="1" applyFont="1" applyBorder="1" applyAlignment="1">
      <alignment horizontal="center" vertical="top"/>
    </xf>
    <xf numFmtId="1" fontId="2" fillId="0" borderId="18" xfId="0" applyNumberFormat="1" applyFont="1" applyBorder="1" applyAlignment="1">
      <alignment horizontal="center" vertical="top"/>
    </xf>
    <xf numFmtId="0" fontId="0" fillId="0" borderId="0" xfId="0" applyFill="1" applyBorder="1" applyAlignment="1">
      <alignment horizontal="center"/>
    </xf>
    <xf numFmtId="2" fontId="2" fillId="0" borderId="15" xfId="0" applyNumberFormat="1" applyFont="1" applyBorder="1" applyAlignment="1">
      <alignment horizontal="center"/>
    </xf>
    <xf numFmtId="2" fontId="0" fillId="0" borderId="0" xfId="0" applyNumberFormat="1" applyFill="1" applyBorder="1" applyAlignment="1">
      <alignment/>
    </xf>
    <xf numFmtId="0" fontId="75" fillId="0" borderId="0" xfId="0" applyFont="1" applyFill="1" applyBorder="1" applyAlignment="1">
      <alignment/>
    </xf>
    <xf numFmtId="0" fontId="0" fillId="0" borderId="18" xfId="0" applyBorder="1" applyAlignment="1" quotePrefix="1">
      <alignment/>
    </xf>
    <xf numFmtId="0" fontId="0" fillId="0" borderId="16" xfId="0" applyBorder="1" applyAlignment="1">
      <alignment horizontal="center" wrapText="1"/>
    </xf>
    <xf numFmtId="0" fontId="9" fillId="0" borderId="0"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2" fillId="0" borderId="24" xfId="0" applyFont="1" applyBorder="1" applyAlignment="1">
      <alignment horizontal="right" wrapText="1"/>
    </xf>
    <xf numFmtId="0" fontId="2" fillId="0" borderId="19" xfId="0" applyFont="1" applyBorder="1" applyAlignment="1">
      <alignment horizontal="right" wrapText="1"/>
    </xf>
    <xf numFmtId="0" fontId="2" fillId="0" borderId="10" xfId="0" applyFont="1" applyBorder="1" applyAlignment="1">
      <alignment horizontal="center" vertical="top" wrapText="1"/>
    </xf>
    <xf numFmtId="0" fontId="2" fillId="0" borderId="13" xfId="0" applyFont="1" applyBorder="1" applyAlignment="1">
      <alignment horizontal="left" wrapText="1"/>
    </xf>
    <xf numFmtId="0" fontId="0" fillId="0" borderId="15" xfId="0" applyBorder="1" applyAlignment="1">
      <alignment horizontal="right" wrapText="1"/>
    </xf>
    <xf numFmtId="0" fontId="0" fillId="0" borderId="24" xfId="0" applyBorder="1" applyAlignment="1">
      <alignment horizontal="right"/>
    </xf>
    <xf numFmtId="0" fontId="2" fillId="0" borderId="0" xfId="0" applyFont="1" applyBorder="1" applyAlignment="1">
      <alignment horizontal="left" vertical="top" wrapText="1" indent="3"/>
    </xf>
    <xf numFmtId="0" fontId="2" fillId="0" borderId="16" xfId="0" applyFont="1" applyBorder="1" applyAlignment="1">
      <alignment horizontal="left" vertical="top" wrapText="1" indent="3"/>
    </xf>
    <xf numFmtId="0" fontId="2" fillId="0" borderId="11" xfId="0" applyFont="1" applyBorder="1" applyAlignment="1">
      <alignment horizontal="right" vertical="top" wrapText="1"/>
    </xf>
    <xf numFmtId="0" fontId="0" fillId="0" borderId="11" xfId="0" applyFont="1" applyBorder="1" applyAlignment="1">
      <alignment horizontal="left" vertical="top" wrapText="1" inden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horizontal="center" vertical="top" wrapText="1"/>
    </xf>
    <xf numFmtId="0" fontId="0" fillId="0" borderId="16" xfId="0" applyFont="1" applyFill="1" applyBorder="1" applyAlignment="1">
      <alignment horizontal="right" vertical="top" wrapText="1"/>
    </xf>
    <xf numFmtId="0" fontId="0" fillId="0" borderId="16" xfId="0" applyBorder="1" applyAlignment="1">
      <alignment horizontal="right" wrapText="1"/>
    </xf>
    <xf numFmtId="0" fontId="0" fillId="0" borderId="12" xfId="0" applyBorder="1" applyAlignment="1">
      <alignment horizontal="right" wrapText="1"/>
    </xf>
    <xf numFmtId="0" fontId="0" fillId="0" borderId="12" xfId="0" applyFont="1" applyFill="1" applyBorder="1" applyAlignment="1">
      <alignment horizontal="right" vertical="top" wrapText="1"/>
    </xf>
    <xf numFmtId="0" fontId="0" fillId="0" borderId="16" xfId="0" applyFont="1" applyBorder="1" applyAlignment="1">
      <alignment horizontal="left" vertical="top" wrapText="1" indent="1"/>
    </xf>
    <xf numFmtId="0" fontId="0" fillId="0" borderId="12" xfId="0" applyFont="1" applyBorder="1" applyAlignment="1">
      <alignment vertical="top" wrapText="1"/>
    </xf>
    <xf numFmtId="0" fontId="0" fillId="0" borderId="11" xfId="0" applyFont="1" applyFill="1" applyBorder="1" applyAlignment="1">
      <alignment horizontal="left" vertical="top" wrapText="1" indent="1"/>
    </xf>
    <xf numFmtId="0" fontId="0" fillId="0" borderId="11" xfId="0" applyFont="1" applyBorder="1" applyAlignment="1">
      <alignment vertical="top" wrapText="1"/>
    </xf>
    <xf numFmtId="0" fontId="0" fillId="0" borderId="11" xfId="0" applyFont="1" applyBorder="1" applyAlignment="1">
      <alignment vertical="top"/>
    </xf>
    <xf numFmtId="0" fontId="0" fillId="0" borderId="11" xfId="0" applyBorder="1" applyAlignment="1">
      <alignment horizontal="right" wrapText="1"/>
    </xf>
    <xf numFmtId="0" fontId="0" fillId="0" borderId="11" xfId="0" applyFont="1" applyFill="1" applyBorder="1" applyAlignment="1">
      <alignment vertical="top"/>
    </xf>
    <xf numFmtId="0" fontId="0" fillId="0" borderId="11" xfId="0" applyBorder="1" applyAlignment="1">
      <alignment horizontal="right" vertical="top"/>
    </xf>
    <xf numFmtId="0" fontId="0" fillId="0" borderId="16" xfId="0" applyBorder="1" applyAlignment="1">
      <alignment horizontal="right" vertical="top"/>
    </xf>
    <xf numFmtId="0" fontId="0" fillId="0" borderId="20" xfId="0" applyBorder="1" applyAlignment="1">
      <alignment horizontal="right"/>
    </xf>
    <xf numFmtId="0" fontId="0" fillId="0" borderId="23" xfId="0" applyBorder="1" applyAlignment="1">
      <alignment horizontal="right" wrapText="1"/>
    </xf>
    <xf numFmtId="0" fontId="0" fillId="0" borderId="12" xfId="0" applyBorder="1" applyAlignment="1">
      <alignment horizontal="right" vertical="top" wrapText="1"/>
    </xf>
    <xf numFmtId="0" fontId="0" fillId="0" borderId="16" xfId="0" applyBorder="1" applyAlignment="1">
      <alignment vertical="top"/>
    </xf>
    <xf numFmtId="0" fontId="2" fillId="0" borderId="14" xfId="0" applyFont="1" applyBorder="1" applyAlignment="1">
      <alignment/>
    </xf>
    <xf numFmtId="0" fontId="2" fillId="0" borderId="14" xfId="0" applyFont="1" applyBorder="1" applyAlignment="1">
      <alignment horizontal="right"/>
    </xf>
    <xf numFmtId="0" fontId="2" fillId="0" borderId="17" xfId="0" applyFont="1" applyBorder="1" applyAlignment="1">
      <alignment vertical="top"/>
    </xf>
    <xf numFmtId="0" fontId="0" fillId="0" borderId="23" xfId="0" applyBorder="1" applyAlignment="1">
      <alignment horizontal="center"/>
    </xf>
    <xf numFmtId="0" fontId="0" fillId="0" borderId="15" xfId="0" applyBorder="1" applyAlignment="1">
      <alignment horizontal="center" vertical="top"/>
    </xf>
    <xf numFmtId="0" fontId="37" fillId="0" borderId="0" xfId="0" applyFont="1" applyAlignment="1">
      <alignment horizontal="justify" vertical="top"/>
    </xf>
    <xf numFmtId="0" fontId="2" fillId="0" borderId="19" xfId="0" applyFont="1" applyBorder="1" applyAlignment="1">
      <alignment/>
    </xf>
    <xf numFmtId="0" fontId="2" fillId="0" borderId="11" xfId="0" applyFont="1" applyBorder="1" applyAlignment="1">
      <alignment/>
    </xf>
    <xf numFmtId="0" fontId="2" fillId="0" borderId="19"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21" xfId="0" applyFont="1" applyBorder="1" applyAlignment="1">
      <alignment/>
    </xf>
    <xf numFmtId="0" fontId="2" fillId="0" borderId="14" xfId="0" applyFont="1" applyBorder="1" applyAlignment="1">
      <alignment horizontal="center"/>
    </xf>
    <xf numFmtId="0" fontId="2" fillId="0" borderId="0" xfId="0" applyFont="1" applyFill="1" applyBorder="1" applyAlignment="1">
      <alignment/>
    </xf>
    <xf numFmtId="0" fontId="2" fillId="0" borderId="10" xfId="0" applyFont="1" applyBorder="1" applyAlignment="1">
      <alignment/>
    </xf>
    <xf numFmtId="0" fontId="2" fillId="0" borderId="10" xfId="0" applyFont="1" applyFill="1" applyBorder="1" applyAlignment="1">
      <alignment/>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right" vertical="top"/>
      <protection/>
    </xf>
    <xf numFmtId="0" fontId="2" fillId="0" borderId="19"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right" vertical="top" wrapText="1"/>
      <protection/>
    </xf>
    <xf numFmtId="0" fontId="2" fillId="0" borderId="17"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protection/>
    </xf>
    <xf numFmtId="0" fontId="2" fillId="0" borderId="19"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vertical="top" wrapText="1"/>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vertical="top"/>
      <protection/>
    </xf>
    <xf numFmtId="0" fontId="77" fillId="0" borderId="17" xfId="0" applyNumberFormat="1" applyFont="1" applyFill="1" applyBorder="1" applyAlignment="1" applyProtection="1">
      <alignment horizontal="center" vertical="top"/>
      <protection/>
    </xf>
    <xf numFmtId="0" fontId="2" fillId="0" borderId="17"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5" xfId="0" applyFont="1" applyBorder="1" applyAlignment="1">
      <alignment vertical="top" wrapText="1"/>
    </xf>
    <xf numFmtId="0" fontId="0" fillId="0" borderId="17" xfId="0" applyNumberFormat="1" applyFont="1" applyFill="1" applyBorder="1" applyAlignment="1" applyProtection="1">
      <alignment horizontal="center" vertical="top"/>
      <protection/>
    </xf>
    <xf numFmtId="0" fontId="0" fillId="0" borderId="20" xfId="0" applyFont="1" applyBorder="1" applyAlignment="1">
      <alignment vertical="top"/>
    </xf>
    <xf numFmtId="0" fontId="0" fillId="0" borderId="17" xfId="0" applyFont="1" applyBorder="1" applyAlignment="1">
      <alignment vertical="top"/>
    </xf>
    <xf numFmtId="0" fontId="0" fillId="0" borderId="17" xfId="0" applyFont="1" applyBorder="1" applyAlignment="1">
      <alignment vertical="top" wrapText="1"/>
    </xf>
    <xf numFmtId="0" fontId="37" fillId="0" borderId="0" xfId="0" applyFont="1" applyBorder="1" applyAlignment="1">
      <alignment horizontal="justify" vertical="top"/>
    </xf>
    <xf numFmtId="0" fontId="2" fillId="0" borderId="23"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0" xfId="0" applyFont="1" applyBorder="1" applyAlignment="1">
      <alignment vertical="top"/>
    </xf>
    <xf numFmtId="0" fontId="78" fillId="0" borderId="0" xfId="0" applyFont="1" applyAlignment="1">
      <alignment horizontal="justify"/>
    </xf>
    <xf numFmtId="0" fontId="79" fillId="0" borderId="0" xfId="0" applyFont="1" applyAlignment="1">
      <alignment horizontal="justify"/>
    </xf>
    <xf numFmtId="178" fontId="0" fillId="0" borderId="0" xfId="0" applyNumberFormat="1" applyAlignment="1">
      <alignment horizontal="right"/>
    </xf>
    <xf numFmtId="178" fontId="0" fillId="0" borderId="24" xfId="0" applyNumberFormat="1" applyBorder="1" applyAlignment="1">
      <alignment horizontal="right"/>
    </xf>
    <xf numFmtId="178" fontId="0" fillId="0" borderId="19" xfId="0" applyNumberFormat="1" applyBorder="1" applyAlignment="1">
      <alignment horizontal="right"/>
    </xf>
    <xf numFmtId="178" fontId="0" fillId="0" borderId="19" xfId="0" applyNumberFormat="1" applyFill="1" applyBorder="1" applyAlignment="1">
      <alignment horizontal="right"/>
    </xf>
    <xf numFmtId="178" fontId="0" fillId="0" borderId="11" xfId="0" applyNumberFormat="1" applyBorder="1" applyAlignment="1">
      <alignment horizontal="right"/>
    </xf>
    <xf numFmtId="178" fontId="0" fillId="0" borderId="16" xfId="0" applyNumberFormat="1" applyBorder="1" applyAlignment="1">
      <alignment horizontal="right"/>
    </xf>
    <xf numFmtId="178" fontId="0" fillId="0" borderId="16" xfId="0" applyNumberFormat="1" applyFill="1" applyBorder="1" applyAlignment="1">
      <alignment horizontal="right"/>
    </xf>
    <xf numFmtId="0" fontId="2" fillId="0" borderId="16" xfId="0" applyFont="1" applyBorder="1" applyAlignment="1">
      <alignment horizontal="right"/>
    </xf>
    <xf numFmtId="178" fontId="0" fillId="0" borderId="0" xfId="0" applyNumberFormat="1" applyAlignment="1" quotePrefix="1">
      <alignment horizontal="right"/>
    </xf>
    <xf numFmtId="178" fontId="0" fillId="0" borderId="11" xfId="0" applyNumberFormat="1" applyBorder="1" applyAlignment="1" quotePrefix="1">
      <alignment horizontal="right"/>
    </xf>
    <xf numFmtId="178" fontId="2" fillId="0" borderId="18" xfId="0" applyNumberFormat="1" applyFont="1" applyBorder="1" applyAlignment="1">
      <alignment horizontal="right"/>
    </xf>
    <xf numFmtId="178" fontId="2" fillId="0" borderId="17" xfId="0" applyNumberFormat="1" applyFont="1" applyBorder="1" applyAlignment="1">
      <alignment horizontal="right"/>
    </xf>
    <xf numFmtId="0" fontId="53" fillId="0" borderId="17" xfId="0" applyFont="1" applyBorder="1" applyAlignment="1">
      <alignment horizontal="center" vertical="top"/>
    </xf>
    <xf numFmtId="0" fontId="36" fillId="0" borderId="17" xfId="0" applyFont="1" applyBorder="1" applyAlignment="1">
      <alignment horizontal="right"/>
    </xf>
    <xf numFmtId="0" fontId="53" fillId="0" borderId="17" xfId="0" applyFont="1" applyBorder="1" applyAlignment="1">
      <alignment horizontal="center"/>
    </xf>
    <xf numFmtId="0" fontId="36" fillId="0" borderId="17" xfId="0" applyFont="1" applyBorder="1" applyAlignment="1">
      <alignment horizontal="right" vertical="top"/>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vertical="top"/>
      <protection/>
    </xf>
    <xf numFmtId="0" fontId="83" fillId="0" borderId="24" xfId="0" applyFont="1" applyBorder="1" applyAlignment="1">
      <alignment horizontal="center"/>
    </xf>
    <xf numFmtId="0" fontId="83" fillId="0" borderId="19" xfId="0" applyFont="1" applyBorder="1" applyAlignment="1">
      <alignment/>
    </xf>
    <xf numFmtId="0" fontId="3" fillId="0" borderId="24" xfId="0" applyFont="1" applyBorder="1" applyAlignment="1">
      <alignment horizontal="right" vertical="top"/>
    </xf>
    <xf numFmtId="0" fontId="3" fillId="0" borderId="19" xfId="0" applyFont="1" applyBorder="1" applyAlignment="1">
      <alignment horizontal="right" vertical="top"/>
    </xf>
    <xf numFmtId="0" fontId="3" fillId="0" borderId="22" xfId="0" applyFont="1" applyBorder="1" applyAlignment="1">
      <alignment horizontal="right" vertical="top"/>
    </xf>
    <xf numFmtId="0" fontId="3" fillId="0" borderId="23" xfId="0" applyFont="1" applyBorder="1" applyAlignment="1">
      <alignment horizontal="right" vertical="top"/>
    </xf>
    <xf numFmtId="0" fontId="83" fillId="0" borderId="13" xfId="0" applyFont="1" applyBorder="1" applyAlignment="1">
      <alignment horizontal="center"/>
    </xf>
    <xf numFmtId="0" fontId="3" fillId="0" borderId="15" xfId="0" applyFont="1" applyBorder="1" applyAlignment="1">
      <alignment/>
    </xf>
    <xf numFmtId="0" fontId="83" fillId="0" borderId="17" xfId="0" applyFont="1" applyBorder="1" applyAlignment="1">
      <alignment horizontal="right" vertical="top" wrapText="1"/>
    </xf>
    <xf numFmtId="0" fontId="83" fillId="0" borderId="19" xfId="0" applyFont="1" applyBorder="1" applyAlignment="1">
      <alignment horizontal="right" vertical="top" wrapText="1"/>
    </xf>
    <xf numFmtId="0" fontId="3" fillId="0" borderId="11" xfId="0" applyFont="1" applyBorder="1" applyAlignment="1">
      <alignment horizontal="right" vertical="top"/>
    </xf>
    <xf numFmtId="0" fontId="3" fillId="0" borderId="16" xfId="0" applyFont="1" applyBorder="1" applyAlignment="1">
      <alignment horizontal="right" vertical="top"/>
    </xf>
    <xf numFmtId="0" fontId="3" fillId="0" borderId="0" xfId="0" applyFont="1" applyBorder="1" applyAlignment="1">
      <alignment horizontal="right" vertical="top"/>
    </xf>
    <xf numFmtId="0" fontId="3" fillId="0" borderId="12" xfId="0" applyFont="1" applyBorder="1" applyAlignment="1">
      <alignment horizontal="right" vertical="top"/>
    </xf>
    <xf numFmtId="0" fontId="84" fillId="0" borderId="19" xfId="0" applyFont="1" applyBorder="1" applyAlignment="1">
      <alignment horizontal="center" wrapText="1"/>
    </xf>
    <xf numFmtId="0" fontId="84" fillId="0" borderId="23" xfId="0" applyFont="1" applyBorder="1" applyAlignment="1">
      <alignment wrapText="1"/>
    </xf>
    <xf numFmtId="0" fontId="84" fillId="0" borderId="22" xfId="0" applyFont="1" applyBorder="1" applyAlignment="1">
      <alignment horizontal="right" wrapText="1"/>
    </xf>
    <xf numFmtId="0" fontId="84" fillId="0" borderId="19" xfId="0" applyFont="1" applyBorder="1" applyAlignment="1">
      <alignment horizontal="right"/>
    </xf>
    <xf numFmtId="0" fontId="1" fillId="0" borderId="23" xfId="0" applyFont="1" applyBorder="1" applyAlignment="1">
      <alignment horizontal="right"/>
    </xf>
    <xf numFmtId="0" fontId="84" fillId="0" borderId="23" xfId="0" applyFont="1" applyBorder="1" applyAlignment="1">
      <alignment horizontal="right"/>
    </xf>
    <xf numFmtId="0" fontId="84" fillId="0" borderId="22" xfId="0" applyFont="1" applyBorder="1" applyAlignment="1">
      <alignment horizontal="right"/>
    </xf>
    <xf numFmtId="0" fontId="1" fillId="0" borderId="23" xfId="0" applyFont="1" applyBorder="1" applyAlignment="1">
      <alignment horizontal="right" vertical="top"/>
    </xf>
    <xf numFmtId="0" fontId="84" fillId="0" borderId="16" xfId="0" applyFont="1" applyBorder="1" applyAlignment="1">
      <alignment horizontal="center" wrapText="1"/>
    </xf>
    <xf numFmtId="0" fontId="84" fillId="0" borderId="12" xfId="0" applyFont="1" applyBorder="1" applyAlignment="1">
      <alignment wrapText="1"/>
    </xf>
    <xf numFmtId="0" fontId="84" fillId="0" borderId="0" xfId="0" applyFont="1" applyBorder="1" applyAlignment="1">
      <alignment horizontal="right" wrapText="1"/>
    </xf>
    <xf numFmtId="0" fontId="84" fillId="0" borderId="16" xfId="0" applyFont="1" applyBorder="1" applyAlignment="1">
      <alignment horizontal="right"/>
    </xf>
    <xf numFmtId="0" fontId="1" fillId="0" borderId="12" xfId="0" applyFont="1" applyBorder="1" applyAlignment="1">
      <alignment horizontal="right"/>
    </xf>
    <xf numFmtId="0" fontId="84" fillId="0" borderId="12" xfId="0" applyFont="1" applyBorder="1" applyAlignment="1">
      <alignment horizontal="right"/>
    </xf>
    <xf numFmtId="0" fontId="84" fillId="0" borderId="0" xfId="0" applyFont="1" applyBorder="1" applyAlignment="1">
      <alignment horizontal="right"/>
    </xf>
    <xf numFmtId="0" fontId="1" fillId="0" borderId="12" xfId="0" applyFont="1" applyBorder="1" applyAlignment="1">
      <alignment horizontal="right" vertical="top"/>
    </xf>
    <xf numFmtId="0" fontId="84" fillId="0" borderId="0" xfId="0" applyFont="1" applyBorder="1" applyAlignment="1">
      <alignment horizontal="right" vertical="top" wrapText="1"/>
    </xf>
    <xf numFmtId="0" fontId="1" fillId="0" borderId="0" xfId="0" applyFont="1" applyAlignment="1">
      <alignment textRotation="180"/>
    </xf>
    <xf numFmtId="0" fontId="84" fillId="0" borderId="16" xfId="0" applyFont="1" applyBorder="1" applyAlignment="1">
      <alignment horizontal="center" vertical="top" wrapText="1"/>
    </xf>
    <xf numFmtId="0" fontId="84" fillId="0" borderId="15" xfId="0" applyFont="1" applyBorder="1" applyAlignment="1">
      <alignment horizontal="center" wrapText="1"/>
    </xf>
    <xf numFmtId="0" fontId="84" fillId="0" borderId="14" xfId="0" applyFont="1" applyBorder="1" applyAlignment="1">
      <alignment wrapText="1"/>
    </xf>
    <xf numFmtId="0" fontId="84" fillId="0" borderId="10" xfId="0" applyFont="1" applyBorder="1" applyAlignment="1">
      <alignment horizontal="right" wrapText="1"/>
    </xf>
    <xf numFmtId="0" fontId="84" fillId="0" borderId="15" xfId="0" applyFont="1" applyBorder="1" applyAlignment="1">
      <alignment horizontal="right"/>
    </xf>
    <xf numFmtId="0" fontId="84" fillId="0" borderId="14" xfId="0" applyFont="1" applyBorder="1" applyAlignment="1">
      <alignment horizontal="right"/>
    </xf>
    <xf numFmtId="0" fontId="84" fillId="0" borderId="10" xfId="0" applyFont="1" applyBorder="1" applyAlignment="1">
      <alignment horizontal="right"/>
    </xf>
    <xf numFmtId="0" fontId="1" fillId="0" borderId="14" xfId="0" applyFont="1" applyBorder="1" applyAlignment="1">
      <alignment horizontal="right"/>
    </xf>
    <xf numFmtId="0" fontId="1" fillId="0" borderId="18" xfId="0" applyFont="1" applyBorder="1" applyAlignment="1">
      <alignment horizontal="center"/>
    </xf>
    <xf numFmtId="0" fontId="84" fillId="0" borderId="20" xfId="0" applyFont="1" applyBorder="1" applyAlignment="1">
      <alignment wrapText="1"/>
    </xf>
    <xf numFmtId="0" fontId="84" fillId="0" borderId="20" xfId="0" applyFont="1" applyBorder="1" applyAlignment="1">
      <alignment horizontal="right" wrapText="1"/>
    </xf>
    <xf numFmtId="0" fontId="1" fillId="0" borderId="17" xfId="0" applyFont="1" applyBorder="1" applyAlignment="1">
      <alignment horizontal="right"/>
    </xf>
    <xf numFmtId="0" fontId="1" fillId="0" borderId="17" xfId="0" applyFont="1" applyBorder="1" applyAlignment="1">
      <alignment horizontal="right" vertical="top"/>
    </xf>
    <xf numFmtId="0" fontId="1" fillId="0" borderId="0" xfId="0" applyFont="1" applyAlignment="1">
      <alignment wrapText="1"/>
    </xf>
    <xf numFmtId="0" fontId="63" fillId="0" borderId="0" xfId="0" applyFont="1" applyAlignment="1">
      <alignment horizontal="center"/>
    </xf>
    <xf numFmtId="0" fontId="36" fillId="0" borderId="13" xfId="0"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7" xfId="0" applyFont="1" applyBorder="1" applyAlignment="1">
      <alignment horizontal="right" vertical="top" wrapText="1"/>
    </xf>
    <xf numFmtId="0" fontId="37" fillId="0" borderId="17" xfId="0" applyFont="1" applyBorder="1" applyAlignment="1">
      <alignment horizontal="right" vertical="top" wrapText="1"/>
    </xf>
    <xf numFmtId="0" fontId="45" fillId="0" borderId="13" xfId="0" applyFont="1" applyBorder="1" applyAlignment="1">
      <alignment horizontal="center"/>
    </xf>
    <xf numFmtId="0" fontId="46" fillId="0" borderId="10" xfId="0" applyFont="1" applyBorder="1" applyAlignment="1">
      <alignment horizontal="center"/>
    </xf>
    <xf numFmtId="0" fontId="46" fillId="0" borderId="10" xfId="0" applyFont="1" applyBorder="1" applyAlignment="1">
      <alignment/>
    </xf>
    <xf numFmtId="0" fontId="53" fillId="0" borderId="17" xfId="0" applyFont="1" applyBorder="1" applyAlignment="1">
      <alignment horizontal="center" vertical="top" wrapText="1"/>
    </xf>
    <xf numFmtId="0" fontId="36" fillId="0" borderId="19" xfId="0" applyFont="1" applyBorder="1" applyAlignment="1">
      <alignment horizontal="center"/>
    </xf>
    <xf numFmtId="0" fontId="36" fillId="0" borderId="19" xfId="0" applyFont="1" applyBorder="1" applyAlignment="1">
      <alignment horizontal="right"/>
    </xf>
    <xf numFmtId="0" fontId="36" fillId="0" borderId="17" xfId="0" applyFont="1" applyBorder="1" applyAlignment="1">
      <alignment horizontal="center" vertical="top"/>
    </xf>
    <xf numFmtId="0" fontId="7" fillId="0" borderId="10" xfId="0" applyFont="1" applyBorder="1" applyAlignment="1">
      <alignment/>
    </xf>
    <xf numFmtId="0" fontId="2" fillId="0" borderId="21" xfId="0" applyFont="1" applyFill="1" applyBorder="1" applyAlignment="1">
      <alignment horizontal="center"/>
    </xf>
    <xf numFmtId="0" fontId="0" fillId="0" borderId="22" xfId="0" applyFont="1" applyBorder="1" applyAlignment="1">
      <alignment horizontal="right"/>
    </xf>
    <xf numFmtId="0" fontId="0" fillId="0" borderId="19" xfId="0" applyFill="1" applyBorder="1" applyAlignment="1">
      <alignment/>
    </xf>
    <xf numFmtId="1" fontId="0" fillId="0" borderId="16" xfId="0" applyNumberFormat="1" applyFill="1" applyBorder="1" applyAlignment="1">
      <alignment horizontal="right"/>
    </xf>
    <xf numFmtId="1" fontId="0" fillId="0" borderId="0" xfId="0" applyNumberFormat="1" applyFill="1" applyBorder="1" applyAlignment="1">
      <alignment horizontal="right"/>
    </xf>
    <xf numFmtId="1" fontId="0" fillId="0" borderId="11" xfId="0" applyNumberFormat="1" applyFill="1" applyBorder="1" applyAlignment="1">
      <alignment horizontal="right"/>
    </xf>
    <xf numFmtId="1" fontId="0" fillId="0" borderId="16" xfId="0" applyNumberFormat="1" applyBorder="1" applyAlignment="1">
      <alignment/>
    </xf>
    <xf numFmtId="1" fontId="0" fillId="0" borderId="12" xfId="0" applyNumberFormat="1" applyFill="1" applyBorder="1" applyAlignment="1">
      <alignment horizontal="right"/>
    </xf>
    <xf numFmtId="1" fontId="0" fillId="0" borderId="12" xfId="0" applyNumberFormat="1" applyBorder="1" applyAlignment="1">
      <alignment/>
    </xf>
    <xf numFmtId="1" fontId="0" fillId="0" borderId="15" xfId="0" applyNumberFormat="1" applyFill="1" applyBorder="1" applyAlignment="1">
      <alignment horizontal="right"/>
    </xf>
    <xf numFmtId="1" fontId="0" fillId="0" borderId="10" xfId="0" applyNumberFormat="1" applyFill="1" applyBorder="1" applyAlignment="1">
      <alignment horizontal="right"/>
    </xf>
    <xf numFmtId="1" fontId="0" fillId="0" borderId="15" xfId="0" applyNumberFormat="1" applyBorder="1" applyAlignment="1">
      <alignment/>
    </xf>
    <xf numFmtId="1" fontId="0" fillId="0" borderId="13" xfId="0" applyNumberFormat="1" applyFill="1" applyBorder="1" applyAlignment="1">
      <alignment horizontal="right"/>
    </xf>
    <xf numFmtId="1" fontId="0" fillId="0" borderId="14" xfId="0" applyNumberFormat="1" applyFill="1" applyBorder="1" applyAlignment="1">
      <alignment horizontal="right"/>
    </xf>
    <xf numFmtId="1" fontId="0" fillId="0" borderId="14" xfId="0" applyNumberFormat="1" applyBorder="1" applyAlignment="1">
      <alignment/>
    </xf>
    <xf numFmtId="2" fontId="2" fillId="0" borderId="15" xfId="0" applyNumberFormat="1" applyFont="1" applyBorder="1" applyAlignment="1">
      <alignment horizontal="right"/>
    </xf>
    <xf numFmtId="2" fontId="2" fillId="0" borderId="14" xfId="0" applyNumberFormat="1" applyFont="1" applyBorder="1" applyAlignment="1">
      <alignment horizontal="right"/>
    </xf>
    <xf numFmtId="2" fontId="2" fillId="0" borderId="20" xfId="0" applyNumberFormat="1" applyFont="1" applyBorder="1" applyAlignment="1">
      <alignment horizontal="right"/>
    </xf>
    <xf numFmtId="1" fontId="0" fillId="0" borderId="17" xfId="0" applyNumberFormat="1" applyFill="1" applyBorder="1" applyAlignment="1">
      <alignment horizontal="right"/>
    </xf>
    <xf numFmtId="1" fontId="0" fillId="0" borderId="17" xfId="0" applyNumberFormat="1" applyBorder="1" applyAlignment="1">
      <alignment/>
    </xf>
    <xf numFmtId="1" fontId="0" fillId="0" borderId="13" xfId="0" applyNumberFormat="1" applyBorder="1" applyAlignment="1">
      <alignment/>
    </xf>
    <xf numFmtId="0" fontId="0" fillId="0" borderId="0" xfId="0" applyAlignment="1" quotePrefix="1">
      <alignment/>
    </xf>
    <xf numFmtId="0" fontId="87" fillId="0" borderId="0" xfId="0" applyFont="1" applyAlignment="1">
      <alignment/>
    </xf>
    <xf numFmtId="0" fontId="0" fillId="0" borderId="0" xfId="0" applyAlignment="1">
      <alignment horizontal="center" vertical="top" wrapText="1"/>
    </xf>
    <xf numFmtId="0" fontId="0" fillId="0" borderId="19" xfId="0" applyFont="1" applyBorder="1" applyAlignment="1">
      <alignment horizontal="center" wrapText="1"/>
    </xf>
    <xf numFmtId="0" fontId="0" fillId="0" borderId="19" xfId="0" applyFont="1" applyBorder="1" applyAlignment="1">
      <alignment horizontal="left" wrapText="1"/>
    </xf>
    <xf numFmtId="3" fontId="0" fillId="0" borderId="19" xfId="0" applyNumberFormat="1" applyFont="1" applyBorder="1" applyAlignment="1">
      <alignment horizontal="right" wrapText="1"/>
    </xf>
    <xf numFmtId="2" fontId="0" fillId="0" borderId="19" xfId="0" applyNumberFormat="1" applyFont="1" applyBorder="1" applyAlignment="1">
      <alignment horizontal="right" wrapText="1"/>
    </xf>
    <xf numFmtId="0" fontId="0" fillId="0" borderId="0" xfId="0" applyAlignment="1">
      <alignment/>
    </xf>
    <xf numFmtId="0" fontId="0" fillId="0" borderId="16" xfId="0" applyFont="1" applyBorder="1" applyAlignment="1">
      <alignment horizontal="center" vertical="top" wrapText="1"/>
    </xf>
    <xf numFmtId="0" fontId="0" fillId="0" borderId="16" xfId="0" applyFont="1" applyBorder="1" applyAlignment="1">
      <alignment horizontal="left" vertical="top" wrapText="1"/>
    </xf>
    <xf numFmtId="3" fontId="0" fillId="0" borderId="16" xfId="0" applyNumberFormat="1" applyFont="1" applyBorder="1" applyAlignment="1">
      <alignment horizontal="right" vertical="top" wrapText="1"/>
    </xf>
    <xf numFmtId="0" fontId="2" fillId="0" borderId="16" xfId="0" applyFont="1" applyBorder="1" applyAlignment="1">
      <alignment horizontal="left" vertical="top" wrapText="1"/>
    </xf>
    <xf numFmtId="3" fontId="2" fillId="0" borderId="16" xfId="0" applyNumberFormat="1" applyFont="1" applyBorder="1" applyAlignment="1">
      <alignment horizontal="right" vertical="top" wrapText="1"/>
    </xf>
    <xf numFmtId="2" fontId="2" fillId="0" borderId="16" xfId="0" applyNumberFormat="1" applyFont="1" applyBorder="1" applyAlignment="1">
      <alignment horizontal="right" vertical="top" wrapText="1"/>
    </xf>
    <xf numFmtId="0" fontId="0" fillId="0" borderId="16" xfId="0" applyFont="1" applyBorder="1" applyAlignment="1">
      <alignment horizontal="right" vertical="top" wrapText="1"/>
    </xf>
    <xf numFmtId="3" fontId="2" fillId="0" borderId="17" xfId="0" applyNumberFormat="1" applyFont="1" applyBorder="1" applyAlignment="1">
      <alignment horizontal="right"/>
    </xf>
    <xf numFmtId="2" fontId="2" fillId="0" borderId="17" xfId="0" applyNumberFormat="1" applyFont="1" applyBorder="1" applyAlignment="1">
      <alignment horizontal="right" vertical="top" wrapText="1"/>
    </xf>
    <xf numFmtId="0" fontId="0" fillId="0" borderId="0" xfId="0" applyFont="1" applyBorder="1" applyAlignment="1">
      <alignment horizontal="center"/>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17" xfId="0" applyFont="1" applyBorder="1" applyAlignment="1">
      <alignment horizontal="center" vertical="top" wrapText="1"/>
    </xf>
    <xf numFmtId="0" fontId="2" fillId="0" borderId="16" xfId="0" applyFont="1" applyBorder="1" applyAlignment="1">
      <alignment vertical="top" wrapText="1"/>
    </xf>
    <xf numFmtId="0" fontId="2" fillId="0" borderId="12" xfId="0" applyFont="1" applyBorder="1" applyAlignment="1">
      <alignment horizontal="left" vertical="top" wrapText="1"/>
    </xf>
    <xf numFmtId="0" fontId="2" fillId="0" borderId="12" xfId="0" applyFont="1" applyBorder="1" applyAlignment="1">
      <alignment wrapText="1"/>
    </xf>
    <xf numFmtId="0" fontId="2" fillId="0" borderId="16" xfId="0" applyFont="1" applyBorder="1" applyAlignment="1">
      <alignment horizontal="right" vertical="top" wrapText="1"/>
    </xf>
    <xf numFmtId="0" fontId="2" fillId="0" borderId="12" xfId="0" applyFont="1" applyBorder="1" applyAlignment="1">
      <alignment horizontal="right" vertical="top" wrapText="1"/>
    </xf>
    <xf numFmtId="0" fontId="2" fillId="0" borderId="10" xfId="0" applyFont="1" applyBorder="1" applyAlignment="1">
      <alignment vertical="top" wrapText="1"/>
    </xf>
    <xf numFmtId="0" fontId="2" fillId="0" borderId="15" xfId="0" applyFont="1" applyBorder="1" applyAlignment="1">
      <alignment horizontal="right" vertical="top" wrapText="1"/>
    </xf>
    <xf numFmtId="0" fontId="2" fillId="0" borderId="14" xfId="0" applyFont="1" applyBorder="1" applyAlignment="1">
      <alignment horizontal="right" vertical="top" wrapText="1"/>
    </xf>
    <xf numFmtId="0" fontId="2" fillId="0" borderId="0" xfId="0" applyFont="1" applyBorder="1" applyAlignment="1">
      <alignment horizontal="right" vertical="top" wrapText="1"/>
    </xf>
    <xf numFmtId="0" fontId="3" fillId="0" borderId="0" xfId="0" applyFont="1" applyBorder="1" applyAlignment="1">
      <alignment horizontal="justify"/>
    </xf>
    <xf numFmtId="0" fontId="37" fillId="0" borderId="0" xfId="0" applyFont="1" applyAlignment="1">
      <alignment horizontal="justify" wrapText="1"/>
    </xf>
    <xf numFmtId="0" fontId="36" fillId="0" borderId="0" xfId="0" applyFont="1" applyAlignment="1">
      <alignment horizontal="justify" wrapText="1"/>
    </xf>
    <xf numFmtId="0" fontId="37" fillId="0" borderId="0" xfId="0" applyFont="1" applyAlignment="1">
      <alignment horizontal="justify"/>
    </xf>
    <xf numFmtId="0" fontId="2" fillId="0" borderId="13" xfId="0" applyFont="1" applyBorder="1" applyAlignment="1">
      <alignment horizontal="center"/>
    </xf>
    <xf numFmtId="0" fontId="2" fillId="0" borderId="10" xfId="0" applyFont="1" applyBorder="1" applyAlignment="1">
      <alignment horizontal="center"/>
    </xf>
    <xf numFmtId="2" fontId="7" fillId="0" borderId="0" xfId="0" applyNumberFormat="1" applyFont="1" applyBorder="1" applyAlignment="1">
      <alignment horizontal="right"/>
    </xf>
    <xf numFmtId="0" fontId="2" fillId="0" borderId="23" xfId="0" applyFont="1" applyBorder="1" applyAlignment="1">
      <alignment horizontal="center" vertical="top"/>
    </xf>
    <xf numFmtId="0" fontId="2" fillId="0" borderId="14" xfId="0" applyFont="1" applyBorder="1" applyAlignment="1">
      <alignment horizontal="center" vertical="top"/>
    </xf>
    <xf numFmtId="2" fontId="2"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0" fontId="1" fillId="0" borderId="0" xfId="0" applyFont="1" applyAlignment="1">
      <alignment wrapText="1"/>
    </xf>
    <xf numFmtId="0" fontId="1" fillId="0" borderId="11" xfId="0" applyFont="1" applyBorder="1" applyAlignment="1">
      <alignment horizontal="justify" vertical="top" wrapText="1"/>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3" fillId="0" borderId="11" xfId="0" applyFont="1" applyBorder="1" applyAlignment="1">
      <alignment horizontal="justify" vertical="top" wrapText="1"/>
    </xf>
    <xf numFmtId="0" fontId="3" fillId="0" borderId="0" xfId="0" applyFont="1" applyBorder="1" applyAlignment="1">
      <alignment horizontal="justify" vertical="top" wrapText="1"/>
    </xf>
    <xf numFmtId="0" fontId="1" fillId="0" borderId="13" xfId="0" applyFont="1" applyBorder="1" applyAlignment="1">
      <alignment horizontal="justify" wrapText="1"/>
    </xf>
    <xf numFmtId="0" fontId="1" fillId="0" borderId="10" xfId="0" applyFont="1" applyBorder="1" applyAlignment="1">
      <alignment horizontal="justify" wrapText="1"/>
    </xf>
    <xf numFmtId="0" fontId="1" fillId="0" borderId="14" xfId="0" applyFont="1" applyBorder="1" applyAlignment="1">
      <alignment horizontal="justify" wrapText="1"/>
    </xf>
    <xf numFmtId="0" fontId="3" fillId="0" borderId="11" xfId="0" applyFont="1" applyBorder="1" applyAlignment="1">
      <alignment horizontal="justify" vertical="top"/>
    </xf>
    <xf numFmtId="0" fontId="3" fillId="0" borderId="0" xfId="0" applyFont="1" applyBorder="1" applyAlignment="1">
      <alignment horizontal="justify" vertical="top"/>
    </xf>
    <xf numFmtId="0" fontId="3" fillId="0" borderId="11" xfId="0" applyFont="1" applyBorder="1" applyAlignment="1">
      <alignment horizontal="justify"/>
    </xf>
    <xf numFmtId="0" fontId="0" fillId="0" borderId="12" xfId="0" applyBorder="1" applyAlignment="1">
      <alignment horizontal="center"/>
    </xf>
    <xf numFmtId="0" fontId="0" fillId="0" borderId="0" xfId="0" applyFont="1" applyFill="1" applyBorder="1" applyAlignment="1">
      <alignment wrapText="1"/>
    </xf>
    <xf numFmtId="0" fontId="0" fillId="0" borderId="0" xfId="0" applyFont="1" applyAlignment="1">
      <alignment horizontal="justify"/>
    </xf>
    <xf numFmtId="0" fontId="9" fillId="0" borderId="0" xfId="0" applyFont="1" applyBorder="1" applyAlignment="1">
      <alignment horizontal="center" vertical="top"/>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0" fillId="0" borderId="0" xfId="0" applyNumberFormat="1" applyFont="1" applyFill="1" applyBorder="1" applyAlignment="1" applyProtection="1">
      <alignment horizontal="center" vertical="top"/>
      <protection/>
    </xf>
    <xf numFmtId="0" fontId="10" fillId="0" borderId="2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horizontal="center" vertical="top"/>
      <protection/>
    </xf>
    <xf numFmtId="0" fontId="0" fillId="0" borderId="23"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left" vertical="top" wrapText="1"/>
      <protection/>
    </xf>
    <xf numFmtId="0" fontId="0" fillId="0" borderId="0" xfId="0" applyAlignment="1">
      <alignment wrapText="1"/>
    </xf>
    <xf numFmtId="0" fontId="2" fillId="0" borderId="17" xfId="0" applyFont="1" applyBorder="1" applyAlignment="1">
      <alignment/>
    </xf>
    <xf numFmtId="0" fontId="0" fillId="0" borderId="18" xfId="0" applyBorder="1" applyAlignment="1">
      <alignment horizontal="center" wrapText="1"/>
    </xf>
    <xf numFmtId="0" fontId="0" fillId="0" borderId="20" xfId="0" applyBorder="1" applyAlignment="1">
      <alignment horizontal="center" wrapText="1"/>
    </xf>
    <xf numFmtId="0" fontId="2" fillId="0" borderId="18" xfId="0" applyFont="1" applyBorder="1" applyAlignment="1">
      <alignment horizontal="center" wrapText="1"/>
    </xf>
    <xf numFmtId="0" fontId="2" fillId="0" borderId="20" xfId="0" applyFont="1" applyBorder="1" applyAlignment="1">
      <alignment horizontal="center" wrapText="1"/>
    </xf>
    <xf numFmtId="0" fontId="0" fillId="0" borderId="0" xfId="0" applyBorder="1" applyAlignment="1">
      <alignment horizontal="center"/>
    </xf>
    <xf numFmtId="0" fontId="3" fillId="0" borderId="21" xfId="0" applyFont="1" applyBorder="1" applyAlignment="1">
      <alignment horizontal="center" vertical="top"/>
    </xf>
    <xf numFmtId="0" fontId="3" fillId="0" borderId="20" xfId="0" applyFont="1" applyBorder="1" applyAlignment="1">
      <alignment horizontal="center" vertical="top"/>
    </xf>
    <xf numFmtId="0" fontId="3" fillId="0" borderId="24" xfId="0" applyFont="1" applyBorder="1" applyAlignment="1">
      <alignment horizontal="right" vertical="top" wrapText="1"/>
    </xf>
    <xf numFmtId="0" fontId="3" fillId="0" borderId="23" xfId="0" applyFont="1" applyBorder="1" applyAlignment="1">
      <alignment horizontal="right" vertical="top" wrapText="1"/>
    </xf>
    <xf numFmtId="0" fontId="3" fillId="0" borderId="13" xfId="0" applyFont="1" applyBorder="1" applyAlignment="1">
      <alignment horizontal="right" vertical="top" wrapText="1"/>
    </xf>
    <xf numFmtId="0" fontId="3" fillId="0" borderId="14" xfId="0" applyFont="1" applyBorder="1" applyAlignment="1">
      <alignment horizontal="right" vertical="top" wrapText="1"/>
    </xf>
    <xf numFmtId="0" fontId="39" fillId="0" borderId="0" xfId="0" applyFont="1" applyAlignment="1">
      <alignment horizontal="justify"/>
    </xf>
    <xf numFmtId="0" fontId="7" fillId="0" borderId="10" xfId="0" applyFont="1" applyBorder="1" applyAlignment="1">
      <alignment horizontal="right"/>
    </xf>
    <xf numFmtId="0" fontId="2" fillId="0" borderId="21" xfId="0" applyFont="1" applyBorder="1" applyAlignment="1">
      <alignment horizontal="center"/>
    </xf>
    <xf numFmtId="0" fontId="2" fillId="0" borderId="17" xfId="0" applyFont="1" applyBorder="1" applyAlignment="1">
      <alignment horizontal="center" vertical="top"/>
    </xf>
    <xf numFmtId="0" fontId="36" fillId="0" borderId="0" xfId="0" applyFont="1" applyBorder="1" applyAlignment="1">
      <alignment horizontal="justify" vertical="top"/>
    </xf>
    <xf numFmtId="0" fontId="37" fillId="0" borderId="0" xfId="0" applyFont="1" applyBorder="1" applyAlignment="1">
      <alignment horizontal="justify" vertical="top"/>
    </xf>
    <xf numFmtId="0" fontId="9" fillId="0" borderId="17" xfId="0" applyFont="1" applyBorder="1" applyAlignment="1">
      <alignment horizontal="center" wrapText="1"/>
    </xf>
    <xf numFmtId="0" fontId="1" fillId="0" borderId="10" xfId="0" applyFont="1" applyBorder="1" applyAlignment="1">
      <alignment wrapText="1"/>
    </xf>
    <xf numFmtId="0" fontId="1" fillId="0" borderId="14" xfId="0" applyFont="1" applyBorder="1" applyAlignment="1">
      <alignment wrapText="1"/>
    </xf>
    <xf numFmtId="0" fontId="1" fillId="0" borderId="0" xfId="0" applyFont="1" applyAlignment="1">
      <alignment/>
    </xf>
    <xf numFmtId="0" fontId="3" fillId="0" borderId="19" xfId="0" applyFont="1" applyBorder="1" applyAlignment="1">
      <alignment horizontal="right" vertical="top" wrapText="1"/>
    </xf>
    <xf numFmtId="0" fontId="0" fillId="0" borderId="16" xfId="0" applyBorder="1" applyAlignment="1">
      <alignment horizontal="right" vertical="top" wrapText="1"/>
    </xf>
    <xf numFmtId="0" fontId="3" fillId="0" borderId="0" xfId="0" applyFont="1" applyAlignment="1">
      <alignment wrapText="1"/>
    </xf>
    <xf numFmtId="0" fontId="1" fillId="0" borderId="22" xfId="0" applyFont="1" applyBorder="1" applyAlignment="1">
      <alignment wrapText="1"/>
    </xf>
    <xf numFmtId="0" fontId="1" fillId="0" borderId="23" xfId="0" applyFont="1" applyBorder="1" applyAlignment="1">
      <alignment wrapText="1"/>
    </xf>
    <xf numFmtId="0" fontId="10" fillId="0" borderId="0" xfId="0" applyFont="1" applyAlignment="1">
      <alignment horizontal="center"/>
    </xf>
    <xf numFmtId="0" fontId="3" fillId="0" borderId="18" xfId="0" applyFont="1" applyBorder="1" applyAlignment="1">
      <alignment horizontal="center" vertical="top"/>
    </xf>
    <xf numFmtId="0" fontId="39" fillId="0" borderId="24" xfId="0" applyFont="1" applyBorder="1" applyAlignment="1">
      <alignment horizontal="center"/>
    </xf>
    <xf numFmtId="0" fontId="39" fillId="0" borderId="22" xfId="0" applyFont="1" applyBorder="1" applyAlignment="1">
      <alignment horizontal="center"/>
    </xf>
    <xf numFmtId="0" fontId="39" fillId="0" borderId="23" xfId="0" applyFont="1" applyBorder="1" applyAlignment="1">
      <alignment horizontal="center"/>
    </xf>
    <xf numFmtId="0" fontId="85" fillId="0" borderId="10" xfId="0" applyFont="1" applyBorder="1" applyAlignment="1">
      <alignment horizontal="right"/>
    </xf>
    <xf numFmtId="0" fontId="85" fillId="0" borderId="14" xfId="0" applyFont="1" applyBorder="1" applyAlignment="1">
      <alignment horizontal="right"/>
    </xf>
    <xf numFmtId="0" fontId="53" fillId="0" borderId="17" xfId="0" applyFont="1" applyBorder="1" applyAlignment="1">
      <alignment horizontal="center" vertical="top"/>
    </xf>
    <xf numFmtId="0" fontId="36" fillId="0" borderId="17" xfId="0" applyFont="1" applyBorder="1" applyAlignment="1">
      <alignment vertical="top" wrapText="1"/>
    </xf>
    <xf numFmtId="0" fontId="37" fillId="0" borderId="17" xfId="0" applyFont="1" applyBorder="1" applyAlignment="1">
      <alignment horizontal="center" vertical="top" wrapText="1"/>
    </xf>
    <xf numFmtId="0" fontId="36" fillId="0" borderId="0" xfId="0" applyFont="1" applyBorder="1" applyAlignment="1">
      <alignment/>
    </xf>
    <xf numFmtId="0" fontId="36" fillId="0" borderId="0" xfId="0" applyFont="1" applyAlignment="1">
      <alignment/>
    </xf>
    <xf numFmtId="0" fontId="39" fillId="0" borderId="0" xfId="0" applyFont="1" applyAlignment="1">
      <alignment horizontal="justify" vertical="top"/>
    </xf>
    <xf numFmtId="0" fontId="1" fillId="0" borderId="0" xfId="0" applyFont="1" applyBorder="1" applyAlignment="1">
      <alignment wrapText="1"/>
    </xf>
    <xf numFmtId="0" fontId="1" fillId="0" borderId="12" xfId="0" applyFont="1" applyBorder="1" applyAlignment="1">
      <alignment wrapText="1"/>
    </xf>
    <xf numFmtId="0" fontId="2" fillId="0" borderId="15" xfId="0" applyFont="1" applyBorder="1" applyAlignment="1">
      <alignment horizontal="center" vertical="center"/>
    </xf>
    <xf numFmtId="0" fontId="2" fillId="0" borderId="2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vertical="center"/>
    </xf>
    <xf numFmtId="0" fontId="0" fillId="0" borderId="17" xfId="0" applyBorder="1" applyAlignment="1">
      <alignment horizontal="center"/>
    </xf>
    <xf numFmtId="0" fontId="36" fillId="0" borderId="17" xfId="0" applyFont="1" applyBorder="1" applyAlignment="1">
      <alignment horizontal="right" vertical="top"/>
    </xf>
    <xf numFmtId="0" fontId="86" fillId="0" borderId="22" xfId="0" applyFont="1" applyBorder="1" applyAlignment="1">
      <alignment wrapText="1"/>
    </xf>
    <xf numFmtId="0" fontId="36" fillId="0" borderId="17" xfId="0" applyFont="1" applyBorder="1" applyAlignment="1">
      <alignment horizontal="right"/>
    </xf>
    <xf numFmtId="0" fontId="53" fillId="0" borderId="17" xfId="0" applyFont="1" applyBorder="1" applyAlignment="1">
      <alignment horizontal="center"/>
    </xf>
    <xf numFmtId="0" fontId="2" fillId="0" borderId="19" xfId="0" applyFont="1" applyBorder="1" applyAlignment="1">
      <alignment horizontal="center" vertical="top" wrapText="1"/>
    </xf>
    <xf numFmtId="0" fontId="2" fillId="0" borderId="15" xfId="0" applyFont="1" applyBorder="1" applyAlignment="1">
      <alignment horizontal="center" vertical="top" wrapText="1"/>
    </xf>
    <xf numFmtId="0" fontId="37" fillId="0" borderId="0" xfId="0" applyFont="1" applyAlignment="1">
      <alignment horizontal="justify" vertical="top"/>
    </xf>
    <xf numFmtId="0" fontId="36" fillId="0" borderId="0" xfId="0" applyFont="1" applyAlignment="1">
      <alignment horizontal="justify" vertical="top"/>
    </xf>
    <xf numFmtId="0" fontId="36" fillId="0" borderId="0" xfId="0" applyFont="1" applyAlignment="1">
      <alignment horizontal="justify" vertical="top" wrapText="1"/>
    </xf>
    <xf numFmtId="0" fontId="9" fillId="0" borderId="0" xfId="0" applyFont="1" applyAlignment="1">
      <alignment horizontal="center"/>
    </xf>
    <xf numFmtId="0" fontId="2" fillId="0" borderId="19" xfId="0" applyFont="1" applyBorder="1" applyAlignment="1">
      <alignment horizontal="center" vertical="center"/>
    </xf>
    <xf numFmtId="0" fontId="4" fillId="0" borderId="14" xfId="0" applyFont="1" applyBorder="1" applyAlignment="1">
      <alignment horizontal="center" vertical="top" wrapText="1"/>
    </xf>
    <xf numFmtId="0" fontId="4" fillId="0" borderId="17" xfId="0" applyFont="1" applyBorder="1" applyAlignment="1">
      <alignment horizontal="center"/>
    </xf>
    <xf numFmtId="0" fontId="0" fillId="0" borderId="15" xfId="0" applyBorder="1" applyAlignment="1">
      <alignment/>
    </xf>
    <xf numFmtId="0" fontId="4" fillId="0" borderId="16" xfId="0" applyFont="1" applyBorder="1" applyAlignment="1">
      <alignment horizontal="center" vertical="top" wrapText="1"/>
    </xf>
    <xf numFmtId="0" fontId="4" fillId="0" borderId="21" xfId="0" applyFont="1" applyBorder="1" applyAlignment="1">
      <alignment horizontal="center"/>
    </xf>
    <xf numFmtId="0" fontId="4" fillId="0" borderId="20" xfId="0" applyFont="1" applyBorder="1" applyAlignment="1">
      <alignment horizontal="center"/>
    </xf>
    <xf numFmtId="0" fontId="2" fillId="0" borderId="17" xfId="0" applyFont="1" applyBorder="1" applyAlignment="1">
      <alignment horizontal="center" vertical="top" wrapText="1"/>
    </xf>
    <xf numFmtId="0" fontId="2" fillId="0" borderId="0" xfId="0" applyNumberFormat="1" applyFont="1" applyFill="1" applyBorder="1" applyAlignment="1" applyProtection="1">
      <alignment vertical="top" wrapText="1"/>
      <protection/>
    </xf>
    <xf numFmtId="0" fontId="2" fillId="0" borderId="0" xfId="0" applyFont="1" applyBorder="1" applyAlignment="1">
      <alignment horizontal="left"/>
    </xf>
    <xf numFmtId="0" fontId="2" fillId="0" borderId="0" xfId="0" applyFont="1" applyBorder="1" applyAlignment="1">
      <alignment vertical="top" wrapText="1"/>
    </xf>
    <xf numFmtId="0" fontId="9" fillId="0" borderId="0" xfId="0" applyFont="1" applyBorder="1" applyAlignment="1">
      <alignment horizontal="center" vertical="top" wrapText="1"/>
    </xf>
    <xf numFmtId="0" fontId="9" fillId="0" borderId="10" xfId="0" applyFont="1" applyBorder="1" applyAlignment="1">
      <alignment horizontal="center" wrapText="1"/>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23" xfId="0" applyFont="1" applyBorder="1" applyAlignment="1">
      <alignment horizontal="center" vertical="top" wrapText="1"/>
    </xf>
    <xf numFmtId="0" fontId="37" fillId="0" borderId="0" xfId="0" applyFont="1" applyAlignment="1">
      <alignment wrapText="1"/>
    </xf>
    <xf numFmtId="0" fontId="39" fillId="0" borderId="11" xfId="0" applyFont="1" applyBorder="1" applyAlignment="1">
      <alignment/>
    </xf>
    <xf numFmtId="0" fontId="39" fillId="0" borderId="0" xfId="0" applyFont="1" applyBorder="1" applyAlignment="1">
      <alignment/>
    </xf>
    <xf numFmtId="0" fontId="36" fillId="0" borderId="11" xfId="0" applyFont="1" applyBorder="1" applyAlignment="1">
      <alignment horizontal="justify" vertical="top"/>
    </xf>
    <xf numFmtId="0" fontId="36" fillId="0" borderId="12" xfId="0" applyFont="1" applyBorder="1" applyAlignment="1">
      <alignment horizontal="justify" vertical="top"/>
    </xf>
    <xf numFmtId="0" fontId="36" fillId="0" borderId="13" xfId="0" applyFont="1" applyBorder="1" applyAlignment="1">
      <alignment horizontal="justify"/>
    </xf>
    <xf numFmtId="0" fontId="36" fillId="0" borderId="10" xfId="0" applyFont="1" applyBorder="1" applyAlignment="1">
      <alignment horizontal="justify"/>
    </xf>
    <xf numFmtId="0" fontId="36" fillId="0" borderId="14" xfId="0" applyFont="1" applyBorder="1" applyAlignment="1">
      <alignment horizontal="justify"/>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3" fillId="0" borderId="0" xfId="0" applyFont="1" applyBorder="1" applyAlignment="1">
      <alignment horizontal="justify"/>
    </xf>
    <xf numFmtId="0" fontId="53" fillId="0" borderId="12" xfId="0" applyFont="1" applyBorder="1" applyAlignment="1">
      <alignment horizontal="justify"/>
    </xf>
    <xf numFmtId="0" fontId="9" fillId="0" borderId="0" xfId="0" applyFont="1" applyAlignment="1">
      <alignment horizontal="center" vertical="top" wrapText="1"/>
    </xf>
    <xf numFmtId="0" fontId="13" fillId="0" borderId="0" xfId="0" applyFont="1" applyAlignment="1">
      <alignment horizontal="justify" vertical="top" wrapText="1"/>
    </xf>
    <xf numFmtId="0" fontId="14"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2"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xf>
    <xf numFmtId="0" fontId="0" fillId="0" borderId="0" xfId="0" applyFont="1" applyAlignment="1">
      <alignment vertical="top" wrapText="1"/>
    </xf>
    <xf numFmtId="0" fontId="74" fillId="0" borderId="17" xfId="0" applyFont="1" applyBorder="1" applyAlignment="1">
      <alignment horizontal="center" vertical="top" wrapText="1"/>
    </xf>
    <xf numFmtId="0" fontId="73" fillId="0" borderId="17" xfId="0" applyFont="1" applyBorder="1" applyAlignment="1">
      <alignment horizontal="center" vertical="top" wrapText="1"/>
    </xf>
    <xf numFmtId="0" fontId="37" fillId="0" borderId="0" xfId="0" applyFont="1" applyAlignment="1">
      <alignment horizontal="justify" vertical="top" wrapText="1"/>
    </xf>
    <xf numFmtId="0" fontId="9" fillId="0" borderId="0" xfId="0" applyFont="1" applyBorder="1" applyAlignment="1">
      <alignment horizontal="center" wrapText="1"/>
    </xf>
    <xf numFmtId="0" fontId="2" fillId="0" borderId="19" xfId="0" applyFont="1" applyBorder="1" applyAlignment="1">
      <alignment horizontal="center" vertical="top"/>
    </xf>
    <xf numFmtId="0" fontId="2" fillId="0" borderId="15" xfId="0" applyFont="1" applyBorder="1" applyAlignment="1">
      <alignment horizontal="center" vertical="top"/>
    </xf>
    <xf numFmtId="0" fontId="2" fillId="0" borderId="24" xfId="0" applyFont="1" applyBorder="1" applyAlignment="1">
      <alignment horizontal="center" vertical="top"/>
    </xf>
    <xf numFmtId="0" fontId="2" fillId="0" borderId="13" xfId="0" applyFont="1" applyBorder="1" applyAlignment="1">
      <alignment horizontal="center" vertical="top"/>
    </xf>
    <xf numFmtId="2" fontId="7" fillId="0" borderId="10" xfId="0" applyNumberFormat="1" applyFont="1" applyBorder="1" applyAlignment="1">
      <alignment horizontal="right"/>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45" fillId="0" borderId="0" xfId="0" applyFont="1" applyAlignment="1">
      <alignment horizontal="justify" vertical="top" wrapText="1"/>
    </xf>
    <xf numFmtId="0" fontId="53" fillId="0" borderId="0" xfId="0" applyFont="1" applyAlignment="1">
      <alignment wrapText="1"/>
    </xf>
    <xf numFmtId="0" fontId="36" fillId="0" borderId="0" xfId="0" applyFont="1" applyAlignment="1">
      <alignment wrapText="1"/>
    </xf>
    <xf numFmtId="0" fontId="48" fillId="0" borderId="17" xfId="0" applyFont="1" applyBorder="1" applyAlignment="1">
      <alignment horizontal="center"/>
    </xf>
    <xf numFmtId="0" fontId="12" fillId="0" borderId="0" xfId="0" applyFont="1" applyBorder="1" applyAlignment="1">
      <alignment horizontal="center" vertical="top"/>
    </xf>
    <xf numFmtId="0" fontId="48" fillId="0" borderId="18" xfId="0" applyFont="1" applyBorder="1" applyAlignment="1">
      <alignment horizontal="left"/>
    </xf>
    <xf numFmtId="0" fontId="48" fillId="0" borderId="20" xfId="0" applyFont="1" applyBorder="1" applyAlignment="1">
      <alignment horizontal="left"/>
    </xf>
    <xf numFmtId="0" fontId="48" fillId="0" borderId="18" xfId="0" applyFont="1" applyBorder="1" applyAlignment="1">
      <alignment/>
    </xf>
    <xf numFmtId="0" fontId="48" fillId="0" borderId="21" xfId="0" applyFont="1" applyBorder="1" applyAlignment="1">
      <alignment/>
    </xf>
    <xf numFmtId="0" fontId="48" fillId="0" borderId="20" xfId="0" applyFont="1" applyBorder="1" applyAlignment="1">
      <alignment/>
    </xf>
    <xf numFmtId="0" fontId="7" fillId="0" borderId="10" xfId="0" applyFont="1" applyBorder="1" applyAlignment="1">
      <alignment horizontal="right" vertical="top"/>
    </xf>
    <xf numFmtId="0" fontId="45" fillId="0" borderId="0" xfId="0" applyFont="1" applyAlignment="1">
      <alignment horizontal="justify" vertical="top"/>
    </xf>
    <xf numFmtId="0" fontId="45" fillId="0" borderId="0" xfId="0" applyFont="1" applyAlignment="1">
      <alignment horizontal="justify"/>
    </xf>
    <xf numFmtId="0" fontId="46" fillId="0" borderId="0" xfId="0" applyFont="1" applyAlignment="1">
      <alignment horizontal="justify" wrapText="1"/>
    </xf>
    <xf numFmtId="2" fontId="8" fillId="0" borderId="0" xfId="0" applyNumberFormat="1" applyFont="1" applyBorder="1" applyAlignment="1">
      <alignment horizontal="right"/>
    </xf>
    <xf numFmtId="0" fontId="36" fillId="0" borderId="0" xfId="0" applyFont="1" applyAlignment="1">
      <alignment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vertical="top" wrapText="1"/>
    </xf>
    <xf numFmtId="0" fontId="2" fillId="0" borderId="20" xfId="0" applyFont="1" applyBorder="1" applyAlignment="1">
      <alignment vertical="top" wrapText="1"/>
    </xf>
    <xf numFmtId="0" fontId="2" fillId="0" borderId="13" xfId="0" applyFont="1" applyFill="1" applyBorder="1" applyAlignment="1">
      <alignment horizontal="center"/>
    </xf>
    <xf numFmtId="0" fontId="2" fillId="0" borderId="10" xfId="0" applyFont="1" applyFill="1" applyBorder="1" applyAlignment="1">
      <alignment horizontal="center"/>
    </xf>
    <xf numFmtId="0" fontId="0" fillId="0" borderId="0" xfId="0" applyAlignment="1">
      <alignment horizontal="left"/>
    </xf>
    <xf numFmtId="0" fontId="37" fillId="0" borderId="0" xfId="0" applyFont="1" applyAlignment="1">
      <alignment/>
    </xf>
    <xf numFmtId="0" fontId="7" fillId="0" borderId="0" xfId="0" applyFont="1" applyBorder="1" applyAlignment="1">
      <alignment horizontal="right"/>
    </xf>
    <xf numFmtId="0" fontId="44" fillId="0" borderId="0" xfId="0" applyFont="1" applyAlignment="1">
      <alignment horizontal="justify" wrapText="1"/>
    </xf>
    <xf numFmtId="0" fontId="37" fillId="0" borderId="0" xfId="0" applyFont="1" applyAlignment="1">
      <alignment/>
    </xf>
    <xf numFmtId="0" fontId="0" fillId="0" borderId="0" xfId="0" applyAlignment="1">
      <alignment horizontal="center"/>
    </xf>
    <xf numFmtId="0" fontId="0" fillId="0" borderId="20" xfId="0" applyBorder="1" applyAlignment="1">
      <alignment vertical="top" wrapText="1"/>
    </xf>
    <xf numFmtId="0" fontId="2" fillId="0" borderId="18" xfId="0" applyFont="1" applyFill="1" applyBorder="1" applyAlignment="1">
      <alignment horizontal="center"/>
    </xf>
    <xf numFmtId="0" fontId="2" fillId="0" borderId="14" xfId="0" applyFont="1" applyFill="1" applyBorder="1" applyAlignment="1">
      <alignment horizontal="center"/>
    </xf>
    <xf numFmtId="0" fontId="0" fillId="0" borderId="0" xfId="0" applyFont="1" applyAlignment="1">
      <alignment horizontal="center"/>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3" fillId="0" borderId="18" xfId="0" applyFont="1" applyBorder="1" applyAlignment="1">
      <alignment horizontal="center"/>
    </xf>
    <xf numFmtId="0" fontId="3" fillId="0" borderId="21" xfId="0" applyFont="1" applyBorder="1" applyAlignment="1">
      <alignment horizontal="center"/>
    </xf>
    <xf numFmtId="0" fontId="9" fillId="0" borderId="0" xfId="0" applyFont="1" applyAlignment="1">
      <alignment horizontal="left"/>
    </xf>
    <xf numFmtId="0" fontId="1" fillId="0" borderId="0" xfId="0" applyFont="1" applyBorder="1" applyAlignment="1">
      <alignment vertical="top" wrapText="1"/>
    </xf>
    <xf numFmtId="0" fontId="2" fillId="0" borderId="19" xfId="0" applyFont="1" applyBorder="1" applyAlignment="1" applyProtection="1">
      <alignment horizontal="center" vertical="top" wrapText="1"/>
      <protection/>
    </xf>
    <xf numFmtId="0" fontId="2" fillId="0" borderId="16" xfId="0" applyFont="1" applyBorder="1" applyAlignment="1" applyProtection="1">
      <alignment horizontal="center" vertical="top" wrapText="1"/>
      <protection/>
    </xf>
    <xf numFmtId="0" fontId="2" fillId="0" borderId="15" xfId="0" applyFont="1" applyBorder="1" applyAlignment="1" applyProtection="1">
      <alignment horizontal="center" vertical="top" wrapText="1"/>
      <protection/>
    </xf>
    <xf numFmtId="0" fontId="2" fillId="0" borderId="0" xfId="0" applyFont="1" applyBorder="1" applyAlignment="1">
      <alignment horizontal="center"/>
    </xf>
    <xf numFmtId="0" fontId="2" fillId="0" borderId="18" xfId="0" applyFont="1" applyBorder="1" applyAlignment="1" applyProtection="1">
      <alignment horizontal="center" vertical="top" wrapText="1"/>
      <protection/>
    </xf>
    <xf numFmtId="0" fontId="2" fillId="0" borderId="21"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2" fillId="0" borderId="10" xfId="0" applyFont="1" applyBorder="1" applyAlignment="1" applyProtection="1">
      <alignment horizontal="center" vertical="top" wrapText="1"/>
      <protection/>
    </xf>
    <xf numFmtId="0" fontId="2" fillId="0" borderId="14" xfId="0" applyFont="1" applyBorder="1" applyAlignment="1" applyProtection="1">
      <alignment horizontal="center" vertical="top" wrapText="1"/>
      <protection/>
    </xf>
    <xf numFmtId="0" fontId="2" fillId="0" borderId="0" xfId="0" applyFont="1" applyBorder="1" applyAlignment="1" applyProtection="1">
      <alignment horizontal="right" vertical="top" textRotation="180"/>
      <protection/>
    </xf>
    <xf numFmtId="0" fontId="2" fillId="0" borderId="16" xfId="0" applyFont="1" applyBorder="1" applyAlignment="1">
      <alignment horizontal="center" vertical="top" wrapText="1"/>
    </xf>
    <xf numFmtId="0" fontId="2" fillId="0" borderId="24"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9" fillId="0" borderId="0" xfId="0" applyFont="1" applyBorder="1" applyAlignment="1" applyProtection="1">
      <alignment horizontal="center" vertical="top"/>
      <protection/>
    </xf>
    <xf numFmtId="0" fontId="2" fillId="0" borderId="22" xfId="0" applyFont="1" applyBorder="1" applyAlignment="1" applyProtection="1">
      <alignment horizontal="center" vertical="top" wrapText="1"/>
      <protection/>
    </xf>
    <xf numFmtId="0" fontId="2" fillId="0" borderId="23" xfId="0" applyFont="1" applyBorder="1" applyAlignment="1" applyProtection="1">
      <alignment horizontal="center" vertical="top" wrapText="1"/>
      <protection/>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7" xfId="0" applyFont="1" applyBorder="1" applyAlignment="1">
      <alignment vertical="top" wrapText="1"/>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19" xfId="0" applyFont="1" applyBorder="1" applyAlignment="1">
      <alignment vertical="top" wrapText="1"/>
    </xf>
    <xf numFmtId="0" fontId="2" fillId="0" borderId="15" xfId="0" applyFont="1" applyBorder="1" applyAlignment="1">
      <alignment vertical="top" wrapText="1"/>
    </xf>
    <xf numFmtId="0" fontId="9" fillId="0" borderId="0" xfId="0" applyFont="1" applyBorder="1" applyAlignment="1" applyProtection="1">
      <alignment horizontal="left" vertical="top"/>
      <protection/>
    </xf>
    <xf numFmtId="0" fontId="9" fillId="0" borderId="10" xfId="0" applyFont="1" applyBorder="1" applyAlignment="1" applyProtection="1">
      <alignment horizontal="center" vertical="top"/>
      <protection/>
    </xf>
    <xf numFmtId="0" fontId="0" fillId="0" borderId="0" xfId="0" applyFill="1" applyBorder="1" applyAlignment="1">
      <alignment horizontal="left"/>
    </xf>
    <xf numFmtId="0" fontId="2" fillId="0" borderId="19" xfId="0" applyFont="1" applyBorder="1" applyAlignment="1" quotePrefix="1">
      <alignment horizontal="center" vertical="top"/>
    </xf>
    <xf numFmtId="0" fontId="2" fillId="0" borderId="24" xfId="0" applyFont="1" applyBorder="1" applyAlignment="1" quotePrefix="1">
      <alignment horizontal="center" vertical="top"/>
    </xf>
    <xf numFmtId="0" fontId="2" fillId="0" borderId="17" xfId="0" applyFont="1" applyFill="1" applyBorder="1" applyAlignment="1">
      <alignment horizontal="center"/>
    </xf>
    <xf numFmtId="0" fontId="2" fillId="0" borderId="24" xfId="0" applyFont="1" applyBorder="1" applyAlignment="1">
      <alignment horizontal="center" vertical="top" wrapText="1"/>
    </xf>
    <xf numFmtId="0" fontId="0" fillId="0" borderId="11" xfId="0" applyBorder="1" applyAlignment="1">
      <alignment horizontal="center" vertical="top" wrapText="1"/>
    </xf>
    <xf numFmtId="0" fontId="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Border="1" applyAlignment="1">
      <alignment horizontal="center" vertical="top" wrapText="1"/>
    </xf>
    <xf numFmtId="0" fontId="0" fillId="0" borderId="21" xfId="0" applyBorder="1" applyAlignment="1">
      <alignment wrapText="1"/>
    </xf>
    <xf numFmtId="0" fontId="0" fillId="0" borderId="20" xfId="0" applyBorder="1" applyAlignment="1">
      <alignment wrapText="1"/>
    </xf>
    <xf numFmtId="0" fontId="9" fillId="0" borderId="18"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4" fillId="0" borderId="18" xfId="0" applyFont="1" applyBorder="1" applyAlignment="1">
      <alignment horizontal="center"/>
    </xf>
    <xf numFmtId="0" fontId="2" fillId="0" borderId="0" xfId="0" applyFont="1" applyFill="1" applyBorder="1" applyAlignment="1">
      <alignment horizontal="left"/>
    </xf>
    <xf numFmtId="0" fontId="9" fillId="0" borderId="18" xfId="0" applyFont="1" applyBorder="1" applyAlignment="1">
      <alignment horizontal="center" wrapText="1"/>
    </xf>
    <xf numFmtId="0" fontId="9" fillId="0" borderId="21" xfId="0" applyFont="1" applyBorder="1" applyAlignment="1">
      <alignment horizontal="center" wrapText="1"/>
    </xf>
    <xf numFmtId="0" fontId="9" fillId="0" borderId="20" xfId="0" applyFont="1" applyBorder="1" applyAlignment="1">
      <alignment horizontal="center" wrapText="1"/>
    </xf>
    <xf numFmtId="0" fontId="2" fillId="0" borderId="22" xfId="0" applyFont="1" applyFill="1" applyBorder="1" applyAlignment="1">
      <alignment horizontal="left"/>
    </xf>
    <xf numFmtId="0" fontId="9" fillId="0" borderId="0" xfId="0" applyFont="1" applyBorder="1" applyAlignment="1">
      <alignment horizontal="center"/>
    </xf>
    <xf numFmtId="0" fontId="0" fillId="0" borderId="0" xfId="0" applyFont="1" applyAlignment="1">
      <alignment horizontal="left"/>
    </xf>
    <xf numFmtId="0" fontId="2" fillId="0" borderId="21" xfId="0" applyFont="1" applyBorder="1" applyAlignment="1">
      <alignment horizontal="center" vertical="top"/>
    </xf>
    <xf numFmtId="0" fontId="0" fillId="0" borderId="15" xfId="0" applyBorder="1" applyAlignment="1">
      <alignment horizontal="center" vertical="center" wrapText="1"/>
    </xf>
    <xf numFmtId="2" fontId="2" fillId="0" borderId="19" xfId="0" applyNumberFormat="1" applyFont="1" applyBorder="1" applyAlignment="1">
      <alignment horizontal="center" vertical="top"/>
    </xf>
    <xf numFmtId="2" fontId="2" fillId="0" borderId="16" xfId="0" applyNumberFormat="1" applyFont="1" applyBorder="1" applyAlignment="1">
      <alignment horizontal="center" vertical="top"/>
    </xf>
    <xf numFmtId="2" fontId="2" fillId="0" borderId="19" xfId="0" applyNumberFormat="1" applyFont="1" applyBorder="1" applyAlignment="1">
      <alignment horizontal="center" vertical="top" wrapText="1"/>
    </xf>
    <xf numFmtId="2" fontId="2" fillId="0" borderId="15" xfId="0" applyNumberFormat="1" applyFont="1" applyBorder="1" applyAlignment="1">
      <alignment horizontal="center" vertical="top" wrapText="1"/>
    </xf>
    <xf numFmtId="0" fontId="41" fillId="0" borderId="0" xfId="0" applyFont="1" applyAlignment="1">
      <alignment horizontal="justify" vertical="top"/>
    </xf>
    <xf numFmtId="0" fontId="36" fillId="0" borderId="0" xfId="0" applyFont="1" applyAlignment="1">
      <alignment horizontal="justify"/>
    </xf>
    <xf numFmtId="0" fontId="36" fillId="0" borderId="0" xfId="0" applyFont="1" applyBorder="1" applyAlignment="1">
      <alignment horizontal="justify"/>
    </xf>
    <xf numFmtId="0" fontId="39" fillId="0" borderId="17" xfId="0" applyFont="1" applyBorder="1" applyAlignment="1">
      <alignment horizontal="center"/>
    </xf>
    <xf numFmtId="0" fontId="37" fillId="0" borderId="17" xfId="0" applyFont="1" applyBorder="1" applyAlignment="1">
      <alignment/>
    </xf>
    <xf numFmtId="0" fontId="0" fillId="0" borderId="0" xfId="0" applyBorder="1" applyAlignment="1">
      <alignment horizontal="right" vertical="top" textRotation="180"/>
    </xf>
    <xf numFmtId="0" fontId="0" fillId="0" borderId="12" xfId="0" applyBorder="1" applyAlignment="1">
      <alignment horizontal="center" textRotation="180"/>
    </xf>
    <xf numFmtId="0" fontId="0" fillId="0" borderId="0" xfId="0" applyFont="1" applyBorder="1" applyAlignment="1">
      <alignment horizontal="right" textRotation="180"/>
    </xf>
    <xf numFmtId="0" fontId="0" fillId="0" borderId="14" xfId="0" applyBorder="1" applyAlignment="1">
      <alignment horizontal="center" vertical="top" wrapText="1"/>
    </xf>
    <xf numFmtId="0" fontId="2" fillId="0" borderId="20" xfId="0" applyFont="1" applyFill="1" applyBorder="1" applyAlignment="1">
      <alignment horizontal="center"/>
    </xf>
    <xf numFmtId="0" fontId="55" fillId="0" borderId="0" xfId="0" applyFont="1" applyAlignment="1">
      <alignment horizontal="justify" wrapText="1"/>
    </xf>
    <xf numFmtId="0" fontId="71" fillId="0" borderId="0" xfId="0" applyFont="1" applyAlignment="1">
      <alignment horizontal="justify" wrapText="1"/>
    </xf>
    <xf numFmtId="0" fontId="0" fillId="0" borderId="0" xfId="0" applyAlignment="1">
      <alignment horizontal="justify" vertical="top" wrapText="1"/>
    </xf>
    <xf numFmtId="0" fontId="9" fillId="0" borderId="0" xfId="0" applyFont="1" applyAlignment="1">
      <alignment horizontal="center" wrapText="1"/>
    </xf>
    <xf numFmtId="0" fontId="0" fillId="0" borderId="20" xfId="0" applyBorder="1" applyAlignment="1">
      <alignment horizontal="center" vertical="top" wrapText="1"/>
    </xf>
    <xf numFmtId="0" fontId="2" fillId="0" borderId="24" xfId="0" applyFont="1" applyBorder="1" applyAlignment="1">
      <alignment horizontal="center" wrapText="1"/>
    </xf>
    <xf numFmtId="0" fontId="0" fillId="0" borderId="23" xfId="0" applyBorder="1" applyAlignment="1">
      <alignment horizont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2" fillId="0" borderId="13" xfId="0" applyFont="1" applyBorder="1" applyAlignment="1">
      <alignment horizontal="center" vertical="top" wrapText="1"/>
    </xf>
    <xf numFmtId="0" fontId="9" fillId="0" borderId="0" xfId="0" applyFont="1" applyAlignment="1">
      <alignment horizontal="center" vertical="top"/>
    </xf>
    <xf numFmtId="0" fontId="2" fillId="0" borderId="21" xfId="0" applyFont="1" applyBorder="1" applyAlignment="1">
      <alignment horizontal="center" wrapText="1"/>
    </xf>
    <xf numFmtId="0" fontId="67" fillId="0" borderId="10" xfId="0" applyFont="1" applyBorder="1" applyAlignment="1">
      <alignment horizontal="right"/>
    </xf>
    <xf numFmtId="0" fontId="2" fillId="0"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protection/>
    </xf>
    <xf numFmtId="0" fontId="2" fillId="0" borderId="23" xfId="0" applyNumberFormat="1" applyFont="1" applyFill="1" applyBorder="1" applyAlignment="1" applyProtection="1">
      <alignment horizontal="left"/>
      <protection/>
    </xf>
    <xf numFmtId="0" fontId="2" fillId="0" borderId="24" xfId="0" applyFont="1" applyBorder="1" applyAlignment="1">
      <alignment vertical="top" wrapText="1"/>
    </xf>
    <xf numFmtId="0" fontId="2" fillId="0" borderId="23"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4" xfId="0" applyFont="1" applyBorder="1" applyAlignment="1">
      <alignment horizontal="left" vertical="center" wrapText="1"/>
    </xf>
    <xf numFmtId="0" fontId="2" fillId="0" borderId="2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0" borderId="0" xfId="0" applyAlignment="1">
      <alignment horizontal="left" wrapText="1"/>
    </xf>
    <xf numFmtId="0" fontId="9" fillId="0" borderId="24" xfId="0" applyFont="1" applyBorder="1" applyAlignment="1">
      <alignment horizontal="center" wrapText="1"/>
    </xf>
    <xf numFmtId="0" fontId="9" fillId="0" borderId="22" xfId="0" applyFont="1" applyBorder="1" applyAlignment="1">
      <alignment horizontal="center" wrapText="1"/>
    </xf>
    <xf numFmtId="0" fontId="9" fillId="0" borderId="23" xfId="0" applyFont="1" applyBorder="1" applyAlignment="1">
      <alignment horizontal="center" wrapText="1"/>
    </xf>
    <xf numFmtId="0" fontId="0" fillId="0" borderId="11" xfId="0" applyBorder="1" applyAlignment="1">
      <alignment wrapText="1"/>
    </xf>
    <xf numFmtId="0" fontId="0" fillId="0" borderId="12" xfId="0" applyBorder="1" applyAlignment="1">
      <alignment wrapText="1"/>
    </xf>
    <xf numFmtId="0" fontId="7" fillId="0" borderId="14" xfId="0" applyFont="1" applyBorder="1" applyAlignment="1">
      <alignment horizontal="right"/>
    </xf>
    <xf numFmtId="0" fontId="36" fillId="0" borderId="0" xfId="0" applyFont="1" applyBorder="1" applyAlignment="1">
      <alignment horizontal="center"/>
    </xf>
    <xf numFmtId="0" fontId="36" fillId="0" borderId="0" xfId="0" applyFont="1" applyAlignment="1">
      <alignment horizontal="center"/>
    </xf>
    <xf numFmtId="0" fontId="65" fillId="0" borderId="0" xfId="0" applyFont="1" applyAlignment="1">
      <alignment horizontal="justify" wrapText="1"/>
    </xf>
    <xf numFmtId="0" fontId="39" fillId="0" borderId="18" xfId="0" applyFont="1" applyBorder="1" applyAlignment="1">
      <alignment horizontal="center"/>
    </xf>
    <xf numFmtId="0" fontId="39" fillId="0" borderId="21" xfId="0" applyFont="1" applyBorder="1" applyAlignment="1">
      <alignment horizontal="center"/>
    </xf>
    <xf numFmtId="0" fontId="39" fillId="0" borderId="20" xfId="0" applyFont="1" applyBorder="1" applyAlignment="1">
      <alignment horizontal="center"/>
    </xf>
    <xf numFmtId="0" fontId="37" fillId="0" borderId="16" xfId="0" applyFont="1" applyBorder="1" applyAlignment="1">
      <alignment horizontal="center" vertical="top" wrapText="1"/>
    </xf>
    <xf numFmtId="0" fontId="37" fillId="0" borderId="15" xfId="0" applyFont="1" applyBorder="1" applyAlignment="1">
      <alignment horizontal="center" vertical="top" wrapText="1"/>
    </xf>
    <xf numFmtId="0" fontId="37" fillId="0" borderId="0" xfId="0" applyFont="1" applyBorder="1" applyAlignment="1">
      <alignment horizontal="center" vertical="top" wrapText="1"/>
    </xf>
    <xf numFmtId="0" fontId="39" fillId="0" borderId="0" xfId="0" applyFont="1" applyBorder="1" applyAlignment="1">
      <alignment horizontal="center" vertical="top" wrapText="1"/>
    </xf>
    <xf numFmtId="0" fontId="39" fillId="0" borderId="10" xfId="0" applyFont="1" applyBorder="1" applyAlignment="1">
      <alignment horizontal="center" vertical="top" wrapText="1"/>
    </xf>
    <xf numFmtId="0" fontId="36" fillId="0" borderId="17" xfId="0" applyFont="1" applyBorder="1" applyAlignment="1">
      <alignment horizontal="center" vertical="top" wrapText="1"/>
    </xf>
    <xf numFmtId="0" fontId="62" fillId="0" borderId="18" xfId="0" applyFont="1" applyBorder="1" applyAlignment="1">
      <alignment horizontal="center" vertical="top"/>
    </xf>
    <xf numFmtId="0" fontId="62" fillId="0" borderId="21" xfId="0" applyFont="1" applyBorder="1" applyAlignment="1">
      <alignment horizontal="center" vertical="top"/>
    </xf>
    <xf numFmtId="0" fontId="62" fillId="0" borderId="20" xfId="0" applyFont="1" applyBorder="1" applyAlignment="1">
      <alignment horizontal="center" vertical="top"/>
    </xf>
    <xf numFmtId="0" fontId="55" fillId="0" borderId="0" xfId="0" applyFont="1" applyAlignment="1">
      <alignment horizontal="justify"/>
    </xf>
    <xf numFmtId="0" fontId="59" fillId="0" borderId="0" xfId="0" applyFont="1" applyAlignment="1">
      <alignment horizontal="justify"/>
    </xf>
    <xf numFmtId="0" fontId="0" fillId="0" borderId="0" xfId="0" applyAlignment="1">
      <alignment/>
    </xf>
    <xf numFmtId="0" fontId="57" fillId="0" borderId="0" xfId="0" applyFont="1" applyAlignment="1">
      <alignment horizontal="center"/>
    </xf>
    <xf numFmtId="0" fontId="39" fillId="0" borderId="11" xfId="0" applyFont="1" applyBorder="1" applyAlignment="1">
      <alignment horizontal="center"/>
    </xf>
    <xf numFmtId="0" fontId="39" fillId="0" borderId="0" xfId="0" applyFont="1" applyBorder="1" applyAlignment="1">
      <alignment horizontal="center"/>
    </xf>
    <xf numFmtId="0" fontId="39" fillId="0" borderId="12" xfId="0" applyFont="1" applyBorder="1" applyAlignment="1">
      <alignment horizontal="center"/>
    </xf>
    <xf numFmtId="0" fontId="54" fillId="0" borderId="0" xfId="0" applyFont="1" applyAlignment="1">
      <alignment horizontal="justify" wrapText="1"/>
    </xf>
    <xf numFmtId="0" fontId="41" fillId="0" borderId="10" xfId="0" applyFont="1" applyBorder="1" applyAlignment="1">
      <alignment horizontal="center"/>
    </xf>
    <xf numFmtId="0" fontId="46" fillId="0" borderId="0" xfId="0" applyFont="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3. 11.1 : INDIA'S LIVESTOCK POPULATION</a:t>
            </a:r>
          </a:p>
        </c:rich>
      </c:tx>
      <c:layout>
        <c:manualLayout>
          <c:xMode val="factor"/>
          <c:yMode val="factor"/>
          <c:x val="0.016"/>
          <c:y val="0"/>
        </c:manualLayout>
      </c:layout>
      <c:spPr>
        <a:noFill/>
        <a:ln>
          <a:noFill/>
        </a:ln>
      </c:spPr>
    </c:title>
    <c:plotArea>
      <c:layout>
        <c:manualLayout>
          <c:xMode val="edge"/>
          <c:yMode val="edge"/>
          <c:x val="0.04625"/>
          <c:y val="0.14025"/>
          <c:w val="0.8535"/>
          <c:h val="0.83"/>
        </c:manualLayout>
      </c:layout>
      <c:barChart>
        <c:barDir val="col"/>
        <c:grouping val="clustered"/>
        <c:varyColors val="0"/>
        <c:ser>
          <c:idx val="0"/>
          <c:order val="0"/>
          <c:tx>
            <c:strRef>
              <c:f>'[1]3.11.1'!$M$11</c:f>
              <c:strCache>
                <c:ptCount val="1"/>
                <c:pt idx="0">
                  <c:v>Cattle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'[1]3.11.1'!$N$11:$T$11</c:f>
              <c:numCache>
                <c:ptCount val="7"/>
                <c:pt idx="0">
                  <c:v>180140</c:v>
                </c:pt>
                <c:pt idx="1">
                  <c:v>192453</c:v>
                </c:pt>
                <c:pt idx="2">
                  <c:v>199695</c:v>
                </c:pt>
                <c:pt idx="3">
                  <c:v>204584</c:v>
                </c:pt>
                <c:pt idx="4">
                  <c:v>198882</c:v>
                </c:pt>
                <c:pt idx="5">
                  <c:v>185181</c:v>
                </c:pt>
                <c:pt idx="6">
                  <c:v>199100</c:v>
                </c:pt>
              </c:numCache>
            </c:numRef>
          </c:val>
        </c:ser>
        <c:ser>
          <c:idx val="1"/>
          <c:order val="1"/>
          <c:tx>
            <c:strRef>
              <c:f>'[1]3.11.1'!$M$12</c:f>
              <c:strCache>
                <c:ptCount val="1"/>
                <c:pt idx="0">
                  <c:v>Buffaloes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('[1]3.11.1'!$O$12:$T$12,'[1]3.11.1'!$N$12)</c:f>
              <c:numCache>
                <c:ptCount val="7"/>
                <c:pt idx="0">
                  <c:v>69783</c:v>
                </c:pt>
                <c:pt idx="1">
                  <c:v>75967</c:v>
                </c:pt>
                <c:pt idx="2">
                  <c:v>84206</c:v>
                </c:pt>
                <c:pt idx="3">
                  <c:v>89918</c:v>
                </c:pt>
                <c:pt idx="4">
                  <c:v>97922</c:v>
                </c:pt>
                <c:pt idx="5">
                  <c:v>105300</c:v>
                </c:pt>
                <c:pt idx="6">
                  <c:v>62019</c:v>
                </c:pt>
              </c:numCache>
            </c:numRef>
          </c:val>
        </c:ser>
        <c:ser>
          <c:idx val="2"/>
          <c:order val="2"/>
          <c:tx>
            <c:strRef>
              <c:f>'[1]3.11.1'!$M$13</c:f>
              <c:strCache>
                <c:ptCount val="1"/>
                <c:pt idx="0">
                  <c:v>Sheep</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('[1]3.11.1'!$O$13:$T$13,'[1]3.11.1'!$N$13)</c:f>
              <c:numCache>
                <c:ptCount val="7"/>
                <c:pt idx="0">
                  <c:v>48765</c:v>
                </c:pt>
                <c:pt idx="1">
                  <c:v>45703</c:v>
                </c:pt>
                <c:pt idx="2">
                  <c:v>50783</c:v>
                </c:pt>
                <c:pt idx="3">
                  <c:v>57494</c:v>
                </c:pt>
                <c:pt idx="4">
                  <c:v>61469</c:v>
                </c:pt>
                <c:pt idx="5">
                  <c:v>71600</c:v>
                </c:pt>
                <c:pt idx="6">
                  <c:v>40907</c:v>
                </c:pt>
              </c:numCache>
            </c:numRef>
          </c:val>
        </c:ser>
        <c:ser>
          <c:idx val="3"/>
          <c:order val="3"/>
          <c:tx>
            <c:strRef>
              <c:f>'[1]3.11.1'!$M$14</c:f>
              <c:strCache>
                <c:ptCount val="1"/>
                <c:pt idx="0">
                  <c:v>Goats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('[1]3.11.1'!$O$14:$T$14,'[1]3.11.1'!$N$14)</c:f>
              <c:numCache>
                <c:ptCount val="7"/>
                <c:pt idx="0">
                  <c:v>95255</c:v>
                </c:pt>
                <c:pt idx="1">
                  <c:v>110207</c:v>
                </c:pt>
                <c:pt idx="2">
                  <c:v>115279</c:v>
                </c:pt>
                <c:pt idx="3">
                  <c:v>122721</c:v>
                </c:pt>
                <c:pt idx="4">
                  <c:v>124358</c:v>
                </c:pt>
                <c:pt idx="5">
                  <c:v>140500</c:v>
                </c:pt>
                <c:pt idx="6">
                  <c:v>75620</c:v>
                </c:pt>
              </c:numCache>
            </c:numRef>
          </c:val>
        </c:ser>
        <c:ser>
          <c:idx val="4"/>
          <c:order val="4"/>
          <c:tx>
            <c:strRef>
              <c:f>'[1]3.11.1'!$M$15</c:f>
              <c:strCache>
                <c:ptCount val="1"/>
                <c:pt idx="0">
                  <c:v>Pigs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'[1]3.11.1'!$N$10:$T$10</c:f>
              <c:numCache>
                <c:ptCount val="7"/>
                <c:pt idx="0">
                  <c:v>1977</c:v>
                </c:pt>
                <c:pt idx="1">
                  <c:v>1982</c:v>
                </c:pt>
                <c:pt idx="2">
                  <c:v>1987</c:v>
                </c:pt>
                <c:pt idx="3">
                  <c:v>1992</c:v>
                </c:pt>
                <c:pt idx="4">
                  <c:v>1997</c:v>
                </c:pt>
                <c:pt idx="5">
                  <c:v>2003</c:v>
                </c:pt>
                <c:pt idx="6">
                  <c:v>2007</c:v>
                </c:pt>
              </c:numCache>
            </c:numRef>
          </c:cat>
          <c:val>
            <c:numRef>
              <c:f>('[1]3.11.1'!$O$15:$T$15,'[1]3.11.1'!$N$15)</c:f>
              <c:numCache>
                <c:ptCount val="7"/>
                <c:pt idx="0">
                  <c:v>10071</c:v>
                </c:pt>
                <c:pt idx="1">
                  <c:v>10626</c:v>
                </c:pt>
                <c:pt idx="2">
                  <c:v>12788</c:v>
                </c:pt>
                <c:pt idx="3">
                  <c:v>13291</c:v>
                </c:pt>
                <c:pt idx="4">
                  <c:v>13519</c:v>
                </c:pt>
                <c:pt idx="5">
                  <c:v>11100</c:v>
                </c:pt>
                <c:pt idx="6">
                  <c:v>7647</c:v>
                </c:pt>
              </c:numCache>
            </c:numRef>
          </c:val>
        </c:ser>
        <c:axId val="118227"/>
        <c:axId val="1064044"/>
      </c:barChart>
      <c:catAx>
        <c:axId val="118227"/>
        <c:scaling>
          <c:orientation val="minMax"/>
        </c:scaling>
        <c:axPos val="b"/>
        <c:delete val="0"/>
        <c:numFmt formatCode="General" sourceLinked="1"/>
        <c:majorTickMark val="out"/>
        <c:minorTickMark val="none"/>
        <c:tickLblPos val="nextTo"/>
        <c:spPr>
          <a:ln w="3175">
            <a:solidFill>
              <a:srgbClr val="000000"/>
            </a:solidFill>
          </a:ln>
        </c:spPr>
        <c:crossAx val="1064044"/>
        <c:crosses val="autoZero"/>
        <c:auto val="1"/>
        <c:lblOffset val="100"/>
        <c:tickLblSkip val="1"/>
        <c:noMultiLvlLbl val="0"/>
      </c:catAx>
      <c:valAx>
        <c:axId val="106404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POPULATION IN THOUSANDS</a:t>
                </a:r>
              </a:p>
            </c:rich>
          </c:tx>
          <c:layout>
            <c:manualLayout>
              <c:xMode val="factor"/>
              <c:yMode val="factor"/>
              <c:x val="-0.0177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8227"/>
        <c:crossesAt val="1"/>
        <c:crossBetween val="between"/>
        <c:dispUnits/>
      </c:valAx>
      <c:spPr>
        <a:solidFill>
          <a:srgbClr val="C0C0C0"/>
        </a:solidFill>
        <a:ln w="12700">
          <a:solidFill>
            <a:srgbClr val="808080"/>
          </a:solidFill>
        </a:ln>
      </c:spPr>
    </c:plotArea>
    <c:legend>
      <c:legendPos val="r"/>
      <c:layout>
        <c:manualLayout>
          <c:xMode val="edge"/>
          <c:yMode val="edge"/>
          <c:x val="0.905"/>
          <c:y val="0.383"/>
          <c:w val="0.095"/>
          <c:h val="0.283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CHART  3.1:CATEGORY WISE  THREAT STATUS  OF VASCULAR PLANTS IN INDIA</a:t>
            </a:r>
          </a:p>
        </c:rich>
      </c:tx>
      <c:layout/>
      <c:spPr>
        <a:noFill/>
        <a:ln>
          <a:noFill/>
        </a:ln>
      </c:spPr>
    </c:title>
    <c:view3D>
      <c:rotX val="15"/>
      <c:hPercent val="100"/>
      <c:rotY val="0"/>
      <c:depthPercent val="100"/>
      <c:rAngAx val="1"/>
    </c:view3D>
    <c:plotArea>
      <c:layout>
        <c:manualLayout>
          <c:xMode val="edge"/>
          <c:yMode val="edge"/>
          <c:x val="0.123"/>
          <c:y val="0.2415"/>
          <c:w val="0.4855"/>
          <c:h val="0.58"/>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'[2]3.2.3'!$A$5:$A$10</c:f>
              <c:strCache>
                <c:ptCount val="6"/>
                <c:pt idx="0">
                  <c:v>Extinct (EX)</c:v>
                </c:pt>
                <c:pt idx="1">
                  <c:v>Extinct/Endangered (EX/E)</c:v>
                </c:pt>
                <c:pt idx="2">
                  <c:v>Endangered (E)</c:v>
                </c:pt>
                <c:pt idx="3">
                  <c:v>Vulnerable (V)</c:v>
                </c:pt>
                <c:pt idx="4">
                  <c:v>Rare (R)</c:v>
                </c:pt>
                <c:pt idx="5">
                  <c:v>Indeterminate (I)</c:v>
                </c:pt>
              </c:strCache>
            </c:strRef>
          </c:cat>
          <c:val>
            <c:numRef>
              <c:f>'[2]3.2.3'!$C$5:$C$10</c:f>
              <c:numCache>
                <c:ptCount val="6"/>
                <c:pt idx="0">
                  <c:v>19</c:v>
                </c:pt>
                <c:pt idx="1">
                  <c:v>41</c:v>
                </c:pt>
                <c:pt idx="2">
                  <c:v>152</c:v>
                </c:pt>
                <c:pt idx="3">
                  <c:v>102</c:v>
                </c:pt>
                <c:pt idx="4">
                  <c:v>251</c:v>
                </c:pt>
                <c:pt idx="5">
                  <c:v>690</c:v>
                </c:pt>
              </c:numCache>
            </c:numRef>
          </c:val>
        </c:ser>
      </c:pie3DChart>
      <c:spPr>
        <a:noFill/>
        <a:ln>
          <a:noFill/>
        </a:ln>
      </c:spPr>
    </c:plotArea>
    <c:legend>
      <c:legendPos val="r"/>
      <c:layout>
        <c:manualLayout>
          <c:xMode val="edge"/>
          <c:yMode val="edge"/>
          <c:x val="0.68425"/>
          <c:y val="0.3245"/>
          <c:w val="0.29825"/>
          <c:h val="0.367"/>
        </c:manualLayout>
      </c:layout>
      <c:overlay val="0"/>
    </c:legend>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8</xdr:col>
      <xdr:colOff>638175</xdr:colOff>
      <xdr:row>49</xdr:row>
      <xdr:rowOff>47625</xdr:rowOff>
    </xdr:to>
    <xdr:graphicFrame>
      <xdr:nvGraphicFramePr>
        <xdr:cNvPr id="1" name="Chart 1"/>
        <xdr:cNvGraphicFramePr/>
      </xdr:nvGraphicFramePr>
      <xdr:xfrm>
        <a:off x="0" y="4829175"/>
        <a:ext cx="6562725"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517</xdr:row>
      <xdr:rowOff>76200</xdr:rowOff>
    </xdr:from>
    <xdr:to>
      <xdr:col>4</xdr:col>
      <xdr:colOff>0</xdr:colOff>
      <xdr:row>527</xdr:row>
      <xdr:rowOff>133350</xdr:rowOff>
    </xdr:to>
    <xdr:sp>
      <xdr:nvSpPr>
        <xdr:cNvPr id="1" name="Text Box 3"/>
        <xdr:cNvSpPr txBox="1">
          <a:spLocks noChangeArrowheads="1"/>
        </xdr:cNvSpPr>
      </xdr:nvSpPr>
      <xdr:spPr>
        <a:xfrm>
          <a:off x="1419225" y="93144975"/>
          <a:ext cx="2562225" cy="1676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just">
            <a:defRPr/>
          </a:pPr>
          <a:r>
            <a:rPr lang="en-US" cap="none" sz="1000" b="0" i="0" u="none" baseline="0">
              <a:solidFill>
                <a:srgbClr val="000000"/>
              </a:solidFill>
            </a:rPr>
            <a:t>           The Forest Survey of India in collaboration with the Indian Bureau of Mines, Nagpur, undertook a study in 1998 relating to assessment of foover in areas leased for mining of five important metallic minerals (Bauxite, Copper, Iron, Chromite, and Manganese) in three mineral rich states namely Bihar, M.P, Orissa. The forest cover maps on 1:50,000 scale were overlaid on the composite mineralmaps. It has been found out that out of 90,695 ha of leased area, 53,217 is under forest cover of which 71% is under dense forest and 29% is under open forest.
</a:t>
          </a:r>
        </a:p>
      </xdr:txBody>
    </xdr:sp>
    <xdr:clientData/>
  </xdr:twoCellAnchor>
  <xdr:twoCellAnchor>
    <xdr:from>
      <xdr:col>0</xdr:col>
      <xdr:colOff>57150</xdr:colOff>
      <xdr:row>2</xdr:row>
      <xdr:rowOff>0</xdr:rowOff>
    </xdr:from>
    <xdr:to>
      <xdr:col>5</xdr:col>
      <xdr:colOff>19050</xdr:colOff>
      <xdr:row>10</xdr:row>
      <xdr:rowOff>0</xdr:rowOff>
    </xdr:to>
    <xdr:pic>
      <xdr:nvPicPr>
        <xdr:cNvPr id="2" name="Picture 207"/>
        <xdr:cNvPicPr preferRelativeResize="1">
          <a:picLocks noChangeAspect="1"/>
        </xdr:cNvPicPr>
      </xdr:nvPicPr>
      <xdr:blipFill>
        <a:blip r:embed="rId1"/>
        <a:stretch>
          <a:fillRect/>
        </a:stretch>
      </xdr:blipFill>
      <xdr:spPr>
        <a:xfrm>
          <a:off x="57150" y="323850"/>
          <a:ext cx="5295900" cy="2286000"/>
        </a:xfrm>
        <a:prstGeom prst="rect">
          <a:avLst/>
        </a:prstGeom>
        <a:noFill/>
        <a:ln w="9525" cmpd="sng">
          <a:noFill/>
        </a:ln>
      </xdr:spPr>
    </xdr:pic>
    <xdr:clientData/>
  </xdr:twoCellAnchor>
  <xdr:twoCellAnchor>
    <xdr:from>
      <xdr:col>0</xdr:col>
      <xdr:colOff>0</xdr:colOff>
      <xdr:row>74</xdr:row>
      <xdr:rowOff>85725</xdr:rowOff>
    </xdr:from>
    <xdr:to>
      <xdr:col>5</xdr:col>
      <xdr:colOff>0</xdr:colOff>
      <xdr:row>75</xdr:row>
      <xdr:rowOff>2952750</xdr:rowOff>
    </xdr:to>
    <xdr:pic>
      <xdr:nvPicPr>
        <xdr:cNvPr id="3" name="Picture 208"/>
        <xdr:cNvPicPr preferRelativeResize="1">
          <a:picLocks noChangeAspect="1"/>
        </xdr:cNvPicPr>
      </xdr:nvPicPr>
      <xdr:blipFill>
        <a:blip r:embed="rId2"/>
        <a:stretch>
          <a:fillRect/>
        </a:stretch>
      </xdr:blipFill>
      <xdr:spPr>
        <a:xfrm>
          <a:off x="0" y="16621125"/>
          <a:ext cx="5334000" cy="3028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2</xdr:col>
      <xdr:colOff>1428750</xdr:colOff>
      <xdr:row>32</xdr:row>
      <xdr:rowOff>28575</xdr:rowOff>
    </xdr:to>
    <xdr:pic>
      <xdr:nvPicPr>
        <xdr:cNvPr id="1" name="Picture 1"/>
        <xdr:cNvPicPr preferRelativeResize="1">
          <a:picLocks noChangeAspect="1"/>
        </xdr:cNvPicPr>
      </xdr:nvPicPr>
      <xdr:blipFill>
        <a:blip r:embed="rId1"/>
        <a:stretch>
          <a:fillRect/>
        </a:stretch>
      </xdr:blipFill>
      <xdr:spPr>
        <a:xfrm>
          <a:off x="0" y="5076825"/>
          <a:ext cx="6067425" cy="217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76200</xdr:rowOff>
    </xdr:from>
    <xdr:to>
      <xdr:col>3</xdr:col>
      <xdr:colOff>600075</xdr:colOff>
      <xdr:row>39</xdr:row>
      <xdr:rowOff>123825</xdr:rowOff>
    </xdr:to>
    <xdr:pic>
      <xdr:nvPicPr>
        <xdr:cNvPr id="1" name="Picture 1"/>
        <xdr:cNvPicPr preferRelativeResize="1">
          <a:picLocks noChangeAspect="1"/>
        </xdr:cNvPicPr>
      </xdr:nvPicPr>
      <xdr:blipFill>
        <a:blip r:embed="rId1"/>
        <a:stretch>
          <a:fillRect/>
        </a:stretch>
      </xdr:blipFill>
      <xdr:spPr>
        <a:xfrm>
          <a:off x="0" y="5010150"/>
          <a:ext cx="5676900" cy="3124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17</xdr:row>
      <xdr:rowOff>19050</xdr:rowOff>
    </xdr:from>
    <xdr:to>
      <xdr:col>2</xdr:col>
      <xdr:colOff>1628775</xdr:colOff>
      <xdr:row>36</xdr:row>
      <xdr:rowOff>57150</xdr:rowOff>
    </xdr:to>
    <xdr:graphicFrame>
      <xdr:nvGraphicFramePr>
        <xdr:cNvPr id="1" name="Chart 1"/>
        <xdr:cNvGraphicFramePr/>
      </xdr:nvGraphicFramePr>
      <xdr:xfrm>
        <a:off x="180975" y="3876675"/>
        <a:ext cx="5486400" cy="3114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104775</xdr:rowOff>
    </xdr:from>
    <xdr:to>
      <xdr:col>2</xdr:col>
      <xdr:colOff>3181350</xdr:colOff>
      <xdr:row>34</xdr:row>
      <xdr:rowOff>28575</xdr:rowOff>
    </xdr:to>
    <xdr:pic>
      <xdr:nvPicPr>
        <xdr:cNvPr id="1" name="Picture 1"/>
        <xdr:cNvPicPr preferRelativeResize="1">
          <a:picLocks noChangeAspect="1"/>
        </xdr:cNvPicPr>
      </xdr:nvPicPr>
      <xdr:blipFill>
        <a:blip r:embed="rId1"/>
        <a:stretch>
          <a:fillRect/>
        </a:stretch>
      </xdr:blipFill>
      <xdr:spPr>
        <a:xfrm>
          <a:off x="0" y="3371850"/>
          <a:ext cx="4772025" cy="3162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3.9.1--3.1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3.2.1%20TO%205%20&amp;%20%20%20%20%20%20%20%20%20%20%20%20%20%20%20%20%20%20%20%20%20%20%20%20%20%20%20%20%20%20%203.3.1%20to%205%20new%20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2.5(A)"/>
      <sheetName val="3.12.4(A)"/>
      <sheetName val="3.12.3(A)"/>
      <sheetName val="3.12.2"/>
      <sheetName val="3.12.1"/>
      <sheetName val="3.11.2(A)"/>
      <sheetName val="3.11.1"/>
      <sheetName val="3.10.8"/>
      <sheetName val="3.10.7(A)"/>
      <sheetName val="3.10.6(A)"/>
      <sheetName val="New 3.10.5"/>
      <sheetName val="3.10.4bc"/>
      <sheetName val="3.10.4a (A)"/>
      <sheetName val="3.10.3"/>
      <sheetName val="3.10.2"/>
      <sheetName val="3.10.2(a)"/>
      <sheetName val="3.10.1(A)"/>
      <sheetName val="3.9.5(A)"/>
      <sheetName val="3.9.4(A)"/>
      <sheetName val="3.9.3(A)"/>
      <sheetName val="3.9.2(A)"/>
      <sheetName val="3.9.1(A)"/>
    </sheetNames>
    <sheetDataSet>
      <sheetData sheetId="6">
        <row r="10">
          <cell r="N10">
            <v>1977</v>
          </cell>
          <cell r="O10">
            <v>1982</v>
          </cell>
          <cell r="P10">
            <v>1987</v>
          </cell>
          <cell r="Q10">
            <v>1992</v>
          </cell>
          <cell r="R10">
            <v>1997</v>
          </cell>
          <cell r="S10">
            <v>2003</v>
          </cell>
          <cell r="T10">
            <v>2007</v>
          </cell>
        </row>
        <row r="11">
          <cell r="M11" t="str">
            <v>Cattle</v>
          </cell>
          <cell r="N11">
            <v>180140</v>
          </cell>
          <cell r="O11">
            <v>192453</v>
          </cell>
          <cell r="P11">
            <v>199695</v>
          </cell>
          <cell r="Q11">
            <v>204584</v>
          </cell>
          <cell r="R11">
            <v>198882</v>
          </cell>
          <cell r="S11">
            <v>185181</v>
          </cell>
          <cell r="T11">
            <v>199100</v>
          </cell>
        </row>
        <row r="12">
          <cell r="M12" t="str">
            <v>Buffaloes</v>
          </cell>
          <cell r="N12">
            <v>62019</v>
          </cell>
          <cell r="O12">
            <v>69783</v>
          </cell>
          <cell r="P12">
            <v>75967</v>
          </cell>
          <cell r="Q12">
            <v>84206</v>
          </cell>
          <cell r="R12">
            <v>89918</v>
          </cell>
          <cell r="S12">
            <v>97922</v>
          </cell>
          <cell r="T12">
            <v>105300</v>
          </cell>
        </row>
        <row r="13">
          <cell r="M13" t="str">
            <v>Sheep</v>
          </cell>
          <cell r="N13">
            <v>40907</v>
          </cell>
          <cell r="O13">
            <v>48765</v>
          </cell>
          <cell r="P13">
            <v>45703</v>
          </cell>
          <cell r="Q13">
            <v>50783</v>
          </cell>
          <cell r="R13">
            <v>57494</v>
          </cell>
          <cell r="S13">
            <v>61469</v>
          </cell>
          <cell r="T13">
            <v>71600</v>
          </cell>
        </row>
        <row r="14">
          <cell r="M14" t="str">
            <v>Goats</v>
          </cell>
          <cell r="N14">
            <v>75620</v>
          </cell>
          <cell r="O14">
            <v>95255</v>
          </cell>
          <cell r="P14">
            <v>110207</v>
          </cell>
          <cell r="Q14">
            <v>115279</v>
          </cell>
          <cell r="R14">
            <v>122721</v>
          </cell>
          <cell r="S14">
            <v>124358</v>
          </cell>
          <cell r="T14">
            <v>140500</v>
          </cell>
        </row>
        <row r="15">
          <cell r="M15" t="str">
            <v>Pigs</v>
          </cell>
          <cell r="N15">
            <v>7647</v>
          </cell>
          <cell r="O15">
            <v>10071</v>
          </cell>
          <cell r="P15">
            <v>10626</v>
          </cell>
          <cell r="Q15">
            <v>12788</v>
          </cell>
          <cell r="R15">
            <v>13291</v>
          </cell>
          <cell r="S15">
            <v>13519</v>
          </cell>
          <cell r="T15">
            <v>11100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1(A)"/>
      <sheetName val="3.2.1 "/>
      <sheetName val="3.2.2"/>
      <sheetName val="3.2.3"/>
      <sheetName val="3.2.4 (A)"/>
      <sheetName val="3.2.5"/>
      <sheetName val="3.3.1"/>
      <sheetName val="3.3.2"/>
      <sheetName val="3.3.3"/>
      <sheetName val="3.3.4.3.3.5"/>
      <sheetName val="3.3.6n"/>
    </sheetNames>
    <sheetDataSet>
      <sheetData sheetId="3">
        <row r="5">
          <cell r="A5" t="str">
            <v>Extinct (EX)</v>
          </cell>
          <cell r="C5">
            <v>19</v>
          </cell>
        </row>
        <row r="6">
          <cell r="A6" t="str">
            <v>Extinct/Endangered (EX/E)</v>
          </cell>
          <cell r="C6">
            <v>41</v>
          </cell>
        </row>
        <row r="7">
          <cell r="A7" t="str">
            <v>Endangered (E)</v>
          </cell>
          <cell r="C7">
            <v>152</v>
          </cell>
        </row>
        <row r="8">
          <cell r="A8" t="str">
            <v>Vulnerable (V)</v>
          </cell>
          <cell r="C8">
            <v>102</v>
          </cell>
        </row>
        <row r="9">
          <cell r="A9" t="str">
            <v>Rare (R)</v>
          </cell>
          <cell r="C9">
            <v>251</v>
          </cell>
        </row>
        <row r="10">
          <cell r="A10" t="str">
            <v>Indeterminate (I)</v>
          </cell>
          <cell r="C10">
            <v>690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7"/>
  <sheetViews>
    <sheetView view="pageBreakPreview" zoomScale="60" workbookViewId="0" topLeftCell="A1">
      <selection activeCell="V63" sqref="V63"/>
    </sheetView>
  </sheetViews>
  <sheetFormatPr defaultColWidth="9.140625" defaultRowHeight="12.75"/>
  <cols>
    <col min="1" max="1" width="4.140625" style="54" customWidth="1"/>
    <col min="2" max="2" width="34.00390625" style="58" customWidth="1"/>
    <col min="3" max="3" width="15.8515625" style="58" customWidth="1"/>
    <col min="4" max="4" width="12.140625" style="58" customWidth="1"/>
    <col min="5" max="5" width="12.28125" style="58" customWidth="1"/>
    <col min="6" max="6" width="10.7109375" style="58" customWidth="1"/>
    <col min="7" max="16384" width="9.140625" style="58" customWidth="1"/>
  </cols>
  <sheetData>
    <row r="1" spans="1:6" s="537" customFormat="1" ht="23.25" customHeight="1">
      <c r="A1" s="999" t="s">
        <v>560</v>
      </c>
      <c r="B1" s="999"/>
      <c r="C1" s="999"/>
      <c r="D1" s="999"/>
      <c r="E1" s="999"/>
      <c r="F1" s="999"/>
    </row>
    <row r="2" spans="1:6" s="537" customFormat="1" ht="15">
      <c r="A2" s="873"/>
      <c r="B2" s="873"/>
      <c r="C2" s="873"/>
      <c r="D2" s="873"/>
      <c r="E2" s="1000" t="s">
        <v>561</v>
      </c>
      <c r="F2" s="1000"/>
    </row>
    <row r="3" spans="1:6" s="23" customFormat="1" ht="22.5" customHeight="1">
      <c r="A3" s="1001" t="s">
        <v>1276</v>
      </c>
      <c r="B3" s="1001" t="s">
        <v>562</v>
      </c>
      <c r="C3" s="1001" t="s">
        <v>168</v>
      </c>
      <c r="D3" s="993" t="s">
        <v>563</v>
      </c>
      <c r="E3" s="993"/>
      <c r="F3" s="994"/>
    </row>
    <row r="4" spans="1:6" s="23" customFormat="1" ht="15.75" customHeight="1">
      <c r="A4" s="991"/>
      <c r="B4" s="992"/>
      <c r="C4" s="992"/>
      <c r="D4" s="875" t="s">
        <v>564</v>
      </c>
      <c r="E4" s="874" t="s">
        <v>565</v>
      </c>
      <c r="F4" s="874" t="s">
        <v>566</v>
      </c>
    </row>
    <row r="5" spans="1:6" ht="12.75" customHeight="1">
      <c r="A5" s="46">
        <v>1</v>
      </c>
      <c r="B5" s="586" t="s">
        <v>567</v>
      </c>
      <c r="C5" s="586" t="s">
        <v>568</v>
      </c>
      <c r="D5" s="264">
        <v>823</v>
      </c>
      <c r="E5" s="264">
        <v>23937</v>
      </c>
      <c r="F5" s="264">
        <v>340</v>
      </c>
    </row>
    <row r="6" spans="1:6" ht="12.75" customHeight="1">
      <c r="A6" s="44"/>
      <c r="B6" s="587"/>
      <c r="C6" s="587" t="s">
        <v>569</v>
      </c>
      <c r="D6" s="693">
        <v>0</v>
      </c>
      <c r="E6" s="693">
        <v>469</v>
      </c>
      <c r="F6" s="693">
        <v>1</v>
      </c>
    </row>
    <row r="7" spans="1:6" ht="12.75" customHeight="1">
      <c r="A7" s="44"/>
      <c r="B7" s="587"/>
      <c r="C7" s="587" t="s">
        <v>570</v>
      </c>
      <c r="D7" s="693">
        <v>49</v>
      </c>
      <c r="E7" s="693">
        <v>1720</v>
      </c>
      <c r="F7" s="693">
        <v>86</v>
      </c>
    </row>
    <row r="8" spans="1:6" ht="12.75" customHeight="1">
      <c r="A8" s="44"/>
      <c r="B8" s="587"/>
      <c r="C8" s="587" t="s">
        <v>571</v>
      </c>
      <c r="D8" s="693">
        <v>30</v>
      </c>
      <c r="E8" s="693">
        <v>401</v>
      </c>
      <c r="F8" s="693">
        <v>46</v>
      </c>
    </row>
    <row r="9" spans="1:6" ht="12.75" customHeight="1">
      <c r="A9" s="44"/>
      <c r="B9" s="587"/>
      <c r="C9" s="587" t="s">
        <v>1212</v>
      </c>
      <c r="D9" s="587">
        <f>SUM(D5:D8)</f>
        <v>902</v>
      </c>
      <c r="E9" s="587">
        <f>SUM(E5:E8)</f>
        <v>26527</v>
      </c>
      <c r="F9" s="587">
        <f>SUM(F5:F8)</f>
        <v>473</v>
      </c>
    </row>
    <row r="10" spans="1:6" ht="12.75" customHeight="1">
      <c r="A10" s="44"/>
      <c r="B10" s="587"/>
      <c r="C10" s="587"/>
      <c r="D10" s="587"/>
      <c r="E10" s="587"/>
      <c r="F10" s="587"/>
    </row>
    <row r="11" spans="1:6" ht="12.75" customHeight="1">
      <c r="A11" s="44">
        <v>2</v>
      </c>
      <c r="B11" s="587" t="s">
        <v>572</v>
      </c>
      <c r="C11" s="587" t="s">
        <v>568</v>
      </c>
      <c r="D11" s="693">
        <v>148</v>
      </c>
      <c r="E11" s="693">
        <v>2518</v>
      </c>
      <c r="F11" s="693">
        <v>1081</v>
      </c>
    </row>
    <row r="12" spans="1:6" ht="12.75" customHeight="1">
      <c r="A12" s="44"/>
      <c r="B12" s="587"/>
      <c r="C12" s="587" t="s">
        <v>570</v>
      </c>
      <c r="D12" s="693">
        <v>20</v>
      </c>
      <c r="E12" s="693">
        <v>183</v>
      </c>
      <c r="F12" s="693">
        <v>80</v>
      </c>
    </row>
    <row r="13" spans="1:6" ht="12.75" customHeight="1">
      <c r="A13" s="44"/>
      <c r="B13" s="587"/>
      <c r="C13" s="587" t="s">
        <v>569</v>
      </c>
      <c r="D13" s="693">
        <v>124</v>
      </c>
      <c r="E13" s="693">
        <v>671</v>
      </c>
      <c r="F13" s="693">
        <v>280</v>
      </c>
    </row>
    <row r="14" spans="1:6" ht="12.75" customHeight="1">
      <c r="A14" s="44"/>
      <c r="B14" s="587"/>
      <c r="C14" s="587" t="s">
        <v>571</v>
      </c>
      <c r="D14" s="693">
        <v>4</v>
      </c>
      <c r="E14" s="693">
        <v>357</v>
      </c>
      <c r="F14" s="693">
        <v>154</v>
      </c>
    </row>
    <row r="15" spans="1:6" ht="12.75" customHeight="1">
      <c r="A15" s="44"/>
      <c r="B15" s="587"/>
      <c r="C15" s="587" t="s">
        <v>1212</v>
      </c>
      <c r="D15" s="587">
        <f>SUM(D11:D14)</f>
        <v>296</v>
      </c>
      <c r="E15" s="587">
        <f>SUM(E11:E14)</f>
        <v>3729</v>
      </c>
      <c r="F15" s="587">
        <f>SUM(F11:F14)</f>
        <v>1595</v>
      </c>
    </row>
    <row r="16" spans="1:6" ht="12.75" customHeight="1">
      <c r="A16" s="44"/>
      <c r="B16" s="587"/>
      <c r="C16" s="587"/>
      <c r="D16" s="587"/>
      <c r="E16" s="587"/>
      <c r="F16" s="587"/>
    </row>
    <row r="17" spans="1:6" ht="12.75" customHeight="1">
      <c r="A17" s="44">
        <v>3</v>
      </c>
      <c r="B17" s="587" t="s">
        <v>573</v>
      </c>
      <c r="C17" s="587" t="s">
        <v>568</v>
      </c>
      <c r="D17" s="693">
        <v>320</v>
      </c>
      <c r="E17" s="693">
        <v>1100</v>
      </c>
      <c r="F17" s="693">
        <v>480</v>
      </c>
    </row>
    <row r="18" spans="1:6" ht="12.75" customHeight="1">
      <c r="A18" s="592"/>
      <c r="B18" s="448"/>
      <c r="C18" s="587" t="s">
        <v>570</v>
      </c>
      <c r="D18" s="693">
        <v>0</v>
      </c>
      <c r="E18" s="693">
        <v>0</v>
      </c>
      <c r="F18" s="693">
        <v>0</v>
      </c>
    </row>
    <row r="19" spans="1:6" ht="12.75" customHeight="1">
      <c r="A19" s="44"/>
      <c r="B19" s="587"/>
      <c r="C19" s="587" t="s">
        <v>569</v>
      </c>
      <c r="D19" s="693">
        <v>2</v>
      </c>
      <c r="E19" s="693">
        <v>9</v>
      </c>
      <c r="F19" s="693">
        <v>1</v>
      </c>
    </row>
    <row r="20" spans="1:6" ht="12.75" customHeight="1">
      <c r="A20" s="44"/>
      <c r="B20" s="587"/>
      <c r="C20" s="587" t="s">
        <v>1212</v>
      </c>
      <c r="D20" s="587">
        <f>SUM(D17:D19)</f>
        <v>322</v>
      </c>
      <c r="E20" s="587">
        <f>SUM(E17:E19)</f>
        <v>1109</v>
      </c>
      <c r="F20" s="587">
        <f>SUM(F17:F19)</f>
        <v>481</v>
      </c>
    </row>
    <row r="21" spans="1:6" ht="12.75" customHeight="1">
      <c r="A21" s="44"/>
      <c r="B21" s="587"/>
      <c r="C21" s="587"/>
      <c r="D21" s="587"/>
      <c r="E21" s="587"/>
      <c r="F21" s="587"/>
    </row>
    <row r="22" spans="1:6" ht="12.75" customHeight="1">
      <c r="A22" s="44">
        <v>4</v>
      </c>
      <c r="B22" s="587" t="s">
        <v>574</v>
      </c>
      <c r="C22" s="587" t="s">
        <v>568</v>
      </c>
      <c r="D22" s="693">
        <v>46</v>
      </c>
      <c r="E22" s="693">
        <v>208</v>
      </c>
      <c r="F22" s="693">
        <v>180</v>
      </c>
    </row>
    <row r="23" spans="1:6" ht="12.75" customHeight="1">
      <c r="A23" s="592"/>
      <c r="B23" s="448"/>
      <c r="C23" s="587" t="s">
        <v>570</v>
      </c>
      <c r="D23" s="693">
        <v>12</v>
      </c>
      <c r="E23" s="693">
        <v>1350</v>
      </c>
      <c r="F23" s="693">
        <v>229</v>
      </c>
    </row>
    <row r="24" spans="1:6" ht="12.75" customHeight="1">
      <c r="A24" s="44"/>
      <c r="B24" s="587"/>
      <c r="C24" s="587" t="s">
        <v>569</v>
      </c>
      <c r="D24" s="693">
        <v>1</v>
      </c>
      <c r="E24" s="693">
        <v>1</v>
      </c>
      <c r="F24" s="693">
        <v>1</v>
      </c>
    </row>
    <row r="25" spans="1:6" ht="12.75" customHeight="1">
      <c r="A25" s="44"/>
      <c r="B25" s="587"/>
      <c r="C25" s="587" t="s">
        <v>571</v>
      </c>
      <c r="D25" s="693">
        <v>1</v>
      </c>
      <c r="E25" s="693">
        <v>68</v>
      </c>
      <c r="F25" s="693">
        <v>68</v>
      </c>
    </row>
    <row r="26" spans="1:6" ht="12.75" customHeight="1">
      <c r="A26" s="44"/>
      <c r="B26" s="448"/>
      <c r="C26" s="587" t="s">
        <v>1212</v>
      </c>
      <c r="D26" s="587">
        <f>SUM(D22:D25)</f>
        <v>60</v>
      </c>
      <c r="E26" s="587">
        <f>SUM(E22:E25)</f>
        <v>1627</v>
      </c>
      <c r="F26" s="587">
        <f>SUM(F22:F25)</f>
        <v>478</v>
      </c>
    </row>
    <row r="27" spans="1:6" ht="12.75" customHeight="1">
      <c r="A27" s="44"/>
      <c r="B27" s="448"/>
      <c r="C27" s="587"/>
      <c r="D27" s="587"/>
      <c r="E27" s="587"/>
      <c r="F27" s="587"/>
    </row>
    <row r="28" spans="1:6" ht="12.75" customHeight="1">
      <c r="A28" s="44">
        <v>5</v>
      </c>
      <c r="B28" s="587" t="s">
        <v>575</v>
      </c>
      <c r="C28" s="587" t="s">
        <v>568</v>
      </c>
      <c r="D28" s="693">
        <v>105</v>
      </c>
      <c r="E28" s="693">
        <v>345108</v>
      </c>
      <c r="F28" s="693">
        <v>27</v>
      </c>
    </row>
    <row r="29" spans="1:8" ht="12.75" customHeight="1">
      <c r="A29" s="592"/>
      <c r="B29" s="448"/>
      <c r="C29" s="587" t="s">
        <v>570</v>
      </c>
      <c r="D29" s="693">
        <v>5</v>
      </c>
      <c r="E29" s="693">
        <v>144</v>
      </c>
      <c r="F29" s="693">
        <v>34</v>
      </c>
      <c r="H29" s="58" t="s">
        <v>1203</v>
      </c>
    </row>
    <row r="30" spans="1:6" ht="12.75" customHeight="1">
      <c r="A30" s="44"/>
      <c r="B30" s="587"/>
      <c r="C30" s="448" t="s">
        <v>576</v>
      </c>
      <c r="D30" s="693">
        <v>0</v>
      </c>
      <c r="E30" s="693">
        <v>5</v>
      </c>
      <c r="F30" s="693">
        <v>0</v>
      </c>
    </row>
    <row r="31" spans="1:6" ht="12.75" customHeight="1">
      <c r="A31" s="44"/>
      <c r="B31" s="587"/>
      <c r="C31" s="587" t="s">
        <v>569</v>
      </c>
      <c r="D31" s="693">
        <v>0</v>
      </c>
      <c r="E31" s="693">
        <v>5</v>
      </c>
      <c r="F31" s="693">
        <v>0</v>
      </c>
    </row>
    <row r="32" spans="1:6" ht="12.75" customHeight="1">
      <c r="A32" s="44"/>
      <c r="B32" s="587"/>
      <c r="C32" s="587" t="s">
        <v>571</v>
      </c>
      <c r="D32" s="693">
        <v>5</v>
      </c>
      <c r="E32" s="693">
        <v>86</v>
      </c>
      <c r="F32" s="693">
        <v>6</v>
      </c>
    </row>
    <row r="33" spans="1:6" ht="12.75" customHeight="1">
      <c r="A33" s="44"/>
      <c r="B33" s="587"/>
      <c r="C33" s="587" t="s">
        <v>1212</v>
      </c>
      <c r="D33" s="587">
        <f>SUM(D28:D32)</f>
        <v>115</v>
      </c>
      <c r="E33" s="587">
        <f>SUM(E28:E32)</f>
        <v>345348</v>
      </c>
      <c r="F33" s="587">
        <f>SUM(F28:F32)</f>
        <v>67</v>
      </c>
    </row>
    <row r="34" spans="1:6" ht="12.75" customHeight="1">
      <c r="A34" s="44"/>
      <c r="B34" s="587"/>
      <c r="C34" s="587"/>
      <c r="D34" s="587"/>
      <c r="E34" s="587"/>
      <c r="F34" s="587"/>
    </row>
    <row r="35" spans="1:6" ht="12.75" customHeight="1">
      <c r="A35" s="44">
        <v>6</v>
      </c>
      <c r="B35" s="587" t="s">
        <v>577</v>
      </c>
      <c r="C35" s="587" t="s">
        <v>570</v>
      </c>
      <c r="D35" s="587">
        <v>150</v>
      </c>
      <c r="E35" s="587">
        <v>1556</v>
      </c>
      <c r="F35" s="587">
        <v>533</v>
      </c>
    </row>
    <row r="36" spans="1:6" ht="12.75" customHeight="1">
      <c r="A36" s="44"/>
      <c r="B36" s="587"/>
      <c r="C36" s="587" t="s">
        <v>568</v>
      </c>
      <c r="D36" s="587">
        <v>3</v>
      </c>
      <c r="E36" s="587">
        <v>611</v>
      </c>
      <c r="F36" s="587">
        <v>0</v>
      </c>
    </row>
    <row r="37" spans="1:6" ht="12.75" customHeight="1">
      <c r="A37" s="44"/>
      <c r="B37" s="587"/>
      <c r="C37" s="587" t="s">
        <v>1212</v>
      </c>
      <c r="D37" s="587">
        <f>SUM(D35:D36)</f>
        <v>153</v>
      </c>
      <c r="E37" s="587">
        <f>SUM(E35:E36)</f>
        <v>2167</v>
      </c>
      <c r="F37" s="587">
        <f>SUM(F35:F36)</f>
        <v>533</v>
      </c>
    </row>
    <row r="38" spans="1:6" ht="12.75" customHeight="1">
      <c r="A38" s="44"/>
      <c r="B38" s="587"/>
      <c r="C38" s="587"/>
      <c r="D38" s="587"/>
      <c r="E38" s="587"/>
      <c r="F38" s="587"/>
    </row>
    <row r="39" spans="1:6" ht="12.75" customHeight="1">
      <c r="A39" s="44">
        <v>7</v>
      </c>
      <c r="B39" s="587" t="s">
        <v>578</v>
      </c>
      <c r="C39" s="587" t="s">
        <v>570</v>
      </c>
      <c r="D39" s="587">
        <v>105</v>
      </c>
      <c r="E39" s="587">
        <v>2006</v>
      </c>
      <c r="F39" s="587">
        <v>592</v>
      </c>
    </row>
    <row r="40" spans="1:6" ht="12.75" customHeight="1">
      <c r="A40" s="44"/>
      <c r="B40" s="587"/>
      <c r="C40" s="587"/>
      <c r="D40" s="587"/>
      <c r="E40" s="587"/>
      <c r="F40" s="587"/>
    </row>
    <row r="41" spans="1:6" ht="12.75" customHeight="1">
      <c r="A41" s="44">
        <v>8</v>
      </c>
      <c r="B41" s="587" t="s">
        <v>579</v>
      </c>
      <c r="C41" s="587" t="s">
        <v>569</v>
      </c>
      <c r="D41" s="587">
        <v>2</v>
      </c>
      <c r="E41" s="587">
        <v>50</v>
      </c>
      <c r="F41" s="587">
        <v>0</v>
      </c>
    </row>
    <row r="42" spans="1:6" ht="12.75" customHeight="1">
      <c r="A42" s="44">
        <v>9</v>
      </c>
      <c r="B42" s="587" t="s">
        <v>580</v>
      </c>
      <c r="C42" s="587" t="s">
        <v>581</v>
      </c>
      <c r="D42" s="587">
        <v>73</v>
      </c>
      <c r="E42" s="587">
        <v>2999</v>
      </c>
      <c r="F42" s="587">
        <v>688</v>
      </c>
    </row>
    <row r="43" spans="1:6" ht="12.75" customHeight="1">
      <c r="A43" s="44">
        <v>10</v>
      </c>
      <c r="B43" s="587" t="s">
        <v>582</v>
      </c>
      <c r="C43" s="587" t="s">
        <v>581</v>
      </c>
      <c r="D43" s="587">
        <v>0</v>
      </c>
      <c r="E43" s="587">
        <v>0</v>
      </c>
      <c r="F43" s="587">
        <v>0</v>
      </c>
    </row>
    <row r="44" spans="1:6" ht="12.75" customHeight="1">
      <c r="A44" s="44">
        <v>11</v>
      </c>
      <c r="B44" s="587" t="s">
        <v>583</v>
      </c>
      <c r="C44" s="587" t="s">
        <v>568</v>
      </c>
      <c r="D44" s="693">
        <v>149</v>
      </c>
      <c r="E44" s="693">
        <v>8266</v>
      </c>
      <c r="F44" s="693">
        <v>18</v>
      </c>
    </row>
    <row r="45" spans="1:6" ht="12.75" customHeight="1">
      <c r="A45" s="592"/>
      <c r="B45" s="448"/>
      <c r="C45" s="587" t="s">
        <v>584</v>
      </c>
      <c r="D45" s="693">
        <v>1</v>
      </c>
      <c r="E45" s="693">
        <v>12</v>
      </c>
      <c r="F45" s="693">
        <v>2</v>
      </c>
    </row>
    <row r="46" spans="1:6" ht="12.75" customHeight="1">
      <c r="A46" s="44"/>
      <c r="B46" s="587"/>
      <c r="C46" s="587" t="s">
        <v>585</v>
      </c>
      <c r="D46" s="587">
        <v>0</v>
      </c>
      <c r="E46" s="587">
        <v>1219</v>
      </c>
      <c r="F46" s="587">
        <v>0</v>
      </c>
    </row>
    <row r="47" spans="1:6" ht="12.75" customHeight="1">
      <c r="A47" s="44"/>
      <c r="B47" s="587"/>
      <c r="C47" s="587" t="s">
        <v>1212</v>
      </c>
      <c r="D47" s="587">
        <f>SUM(D44:D46)</f>
        <v>150</v>
      </c>
      <c r="E47" s="587">
        <f>SUM(E44:E46)</f>
        <v>9497</v>
      </c>
      <c r="F47" s="587">
        <f>SUM(F44:F46)</f>
        <v>20</v>
      </c>
    </row>
    <row r="48" spans="1:6" ht="12.75" customHeight="1">
      <c r="A48" s="44">
        <v>12</v>
      </c>
      <c r="B48" s="587" t="s">
        <v>586</v>
      </c>
      <c r="C48" s="587" t="s">
        <v>568</v>
      </c>
      <c r="D48" s="587">
        <v>1</v>
      </c>
      <c r="E48" s="587">
        <v>87</v>
      </c>
      <c r="F48" s="587">
        <v>0</v>
      </c>
    </row>
    <row r="49" spans="1:6" ht="12.75" customHeight="1">
      <c r="A49" s="44"/>
      <c r="B49" s="587"/>
      <c r="C49" s="587"/>
      <c r="D49" s="587"/>
      <c r="E49" s="587"/>
      <c r="F49" s="587"/>
    </row>
    <row r="50" spans="1:6" ht="12.75" customHeight="1">
      <c r="A50" s="44">
        <v>13</v>
      </c>
      <c r="B50" s="587" t="s">
        <v>587</v>
      </c>
      <c r="C50" s="587" t="s">
        <v>571</v>
      </c>
      <c r="D50" s="587">
        <v>136</v>
      </c>
      <c r="E50" s="587">
        <v>5267</v>
      </c>
      <c r="F50" s="587">
        <v>1646</v>
      </c>
    </row>
    <row r="51" spans="1:6" ht="12.75" customHeight="1">
      <c r="A51" s="44"/>
      <c r="B51" s="587"/>
      <c r="C51" s="587"/>
      <c r="D51" s="587"/>
      <c r="E51" s="587"/>
      <c r="F51" s="587"/>
    </row>
    <row r="52" spans="1:6" ht="12.75" customHeight="1">
      <c r="A52" s="44">
        <v>14</v>
      </c>
      <c r="B52" s="587" t="s">
        <v>588</v>
      </c>
      <c r="C52" s="587" t="s">
        <v>585</v>
      </c>
      <c r="D52" s="587">
        <v>40</v>
      </c>
      <c r="E52" s="587">
        <v>115637</v>
      </c>
      <c r="F52" s="587">
        <v>6453</v>
      </c>
    </row>
    <row r="53" spans="1:6" ht="12.75" customHeight="1">
      <c r="A53" s="44"/>
      <c r="B53" s="587"/>
      <c r="C53" s="587" t="s">
        <v>568</v>
      </c>
      <c r="D53" s="587">
        <v>22</v>
      </c>
      <c r="E53" s="587">
        <v>5251</v>
      </c>
      <c r="F53" s="587">
        <v>650</v>
      </c>
    </row>
    <row r="54" spans="1:6" ht="12.75" customHeight="1">
      <c r="A54" s="44"/>
      <c r="B54" s="587"/>
      <c r="C54" s="587" t="s">
        <v>571</v>
      </c>
      <c r="D54" s="587">
        <v>5</v>
      </c>
      <c r="E54" s="587">
        <v>35</v>
      </c>
      <c r="F54" s="587">
        <v>26</v>
      </c>
    </row>
    <row r="55" spans="1:6" ht="12.75" customHeight="1">
      <c r="A55" s="44"/>
      <c r="B55" s="587"/>
      <c r="C55" s="587" t="s">
        <v>1212</v>
      </c>
      <c r="D55" s="587">
        <f>SUM(D52:D54)</f>
        <v>67</v>
      </c>
      <c r="E55" s="587">
        <f>SUM(E52:E54)</f>
        <v>120923</v>
      </c>
      <c r="F55" s="587">
        <f>SUM(F52:F54)</f>
        <v>7129</v>
      </c>
    </row>
    <row r="56" spans="1:6" ht="12.75" customHeight="1">
      <c r="A56" s="44">
        <v>15</v>
      </c>
      <c r="B56" s="587" t="s">
        <v>589</v>
      </c>
      <c r="C56" s="587" t="s">
        <v>568</v>
      </c>
      <c r="D56" s="693">
        <v>27</v>
      </c>
      <c r="E56" s="693">
        <v>2579</v>
      </c>
      <c r="F56" s="693">
        <v>25</v>
      </c>
    </row>
    <row r="57" spans="1:6" ht="12.75" customHeight="1">
      <c r="A57" s="44"/>
      <c r="B57" s="587"/>
      <c r="C57" s="587" t="s">
        <v>581</v>
      </c>
      <c r="D57" s="693">
        <v>1</v>
      </c>
      <c r="E57" s="693">
        <v>1215</v>
      </c>
      <c r="F57" s="693">
        <v>5</v>
      </c>
    </row>
    <row r="58" spans="1:6" ht="12.75" customHeight="1">
      <c r="A58" s="592"/>
      <c r="B58" s="448"/>
      <c r="C58" s="587" t="s">
        <v>585</v>
      </c>
      <c r="D58" s="693">
        <v>348</v>
      </c>
      <c r="E58" s="693">
        <v>106549</v>
      </c>
      <c r="F58" s="693">
        <v>14778</v>
      </c>
    </row>
    <row r="59" spans="1:6" ht="12.75" customHeight="1">
      <c r="A59" s="44"/>
      <c r="B59" s="587"/>
      <c r="C59" s="587" t="s">
        <v>571</v>
      </c>
      <c r="D59" s="693">
        <v>7</v>
      </c>
      <c r="E59" s="693">
        <v>135</v>
      </c>
      <c r="F59" s="693">
        <v>0</v>
      </c>
    </row>
    <row r="60" spans="1:6" ht="12.75" customHeight="1">
      <c r="A60" s="44"/>
      <c r="B60" s="587"/>
      <c r="C60" s="587" t="s">
        <v>569</v>
      </c>
      <c r="D60" s="693">
        <v>0</v>
      </c>
      <c r="E60" s="693">
        <v>138</v>
      </c>
      <c r="F60" s="693">
        <v>0</v>
      </c>
    </row>
    <row r="61" spans="1:6" ht="12.75" customHeight="1">
      <c r="A61" s="44"/>
      <c r="B61" s="587"/>
      <c r="C61" s="587" t="s">
        <v>590</v>
      </c>
      <c r="D61" s="693">
        <v>0</v>
      </c>
      <c r="E61" s="693">
        <v>1</v>
      </c>
      <c r="F61" s="693">
        <v>0</v>
      </c>
    </row>
    <row r="62" spans="1:6" ht="12.75" customHeight="1">
      <c r="A62" s="565"/>
      <c r="B62" s="588"/>
      <c r="C62" s="588" t="s">
        <v>1212</v>
      </c>
      <c r="D62" s="588">
        <f>SUM(D56:D61)</f>
        <v>383</v>
      </c>
      <c r="E62" s="588">
        <f>SUM(E56:E61)</f>
        <v>110617</v>
      </c>
      <c r="F62" s="588">
        <f>SUM(F56:F61)</f>
        <v>14808</v>
      </c>
    </row>
    <row r="63" spans="1:6" ht="12.75" customHeight="1">
      <c r="A63" s="107"/>
      <c r="B63" s="576"/>
      <c r="C63" s="576"/>
      <c r="D63" s="576"/>
      <c r="E63" s="576"/>
      <c r="F63" s="576"/>
    </row>
    <row r="64" spans="1:6" ht="27" customHeight="1">
      <c r="A64" s="999" t="s">
        <v>560</v>
      </c>
      <c r="B64" s="999"/>
      <c r="C64" s="999"/>
      <c r="D64" s="999"/>
      <c r="E64" s="999"/>
      <c r="F64" s="999"/>
    </row>
    <row r="65" spans="1:6" s="23" customFormat="1" ht="16.5" customHeight="1">
      <c r="A65" s="873"/>
      <c r="B65" s="873"/>
      <c r="C65" s="873"/>
      <c r="D65" s="873"/>
      <c r="E65" s="1000" t="s">
        <v>561</v>
      </c>
      <c r="F65" s="1000"/>
    </row>
    <row r="66" spans="1:6" s="23" customFormat="1" ht="14.25" customHeight="1">
      <c r="A66" s="107"/>
      <c r="B66" s="576"/>
      <c r="C66" s="576"/>
      <c r="D66" s="576"/>
      <c r="E66" s="576"/>
      <c r="F66" s="576"/>
    </row>
    <row r="67" spans="1:6" ht="12.75" customHeight="1">
      <c r="A67" s="1001" t="s">
        <v>1276</v>
      </c>
      <c r="B67" s="1003" t="s">
        <v>562</v>
      </c>
      <c r="C67" s="1003" t="s">
        <v>168</v>
      </c>
      <c r="D67" s="990" t="s">
        <v>563</v>
      </c>
      <c r="E67" s="990"/>
      <c r="F67" s="990"/>
    </row>
    <row r="68" spans="1:6" ht="12.75" customHeight="1">
      <c r="A68" s="1002"/>
      <c r="B68" s="989"/>
      <c r="C68" s="989"/>
      <c r="D68" s="876" t="s">
        <v>564</v>
      </c>
      <c r="E68" s="876" t="s">
        <v>565</v>
      </c>
      <c r="F68" s="876" t="s">
        <v>566</v>
      </c>
    </row>
    <row r="69" spans="1:6" ht="12.75" customHeight="1">
      <c r="A69" s="44"/>
      <c r="B69" s="587"/>
      <c r="C69" s="587"/>
      <c r="D69" s="576"/>
      <c r="E69" s="334"/>
      <c r="F69" s="587"/>
    </row>
    <row r="70" spans="1:6" ht="12.75" customHeight="1">
      <c r="A70" s="44">
        <v>16</v>
      </c>
      <c r="B70" s="587" t="s">
        <v>591</v>
      </c>
      <c r="C70" s="587" t="s">
        <v>585</v>
      </c>
      <c r="D70" s="576">
        <v>412</v>
      </c>
      <c r="E70" s="877">
        <v>185114</v>
      </c>
      <c r="F70" s="587">
        <v>16273</v>
      </c>
    </row>
    <row r="71" spans="1:6" ht="12.75" customHeight="1">
      <c r="A71" s="44">
        <v>17</v>
      </c>
      <c r="B71" s="587" t="s">
        <v>592</v>
      </c>
      <c r="C71" s="587" t="s">
        <v>585</v>
      </c>
      <c r="D71" s="576">
        <v>122</v>
      </c>
      <c r="E71" s="877">
        <v>16702</v>
      </c>
      <c r="F71" s="587">
        <v>1816</v>
      </c>
    </row>
    <row r="72" spans="1:6" ht="12.75" customHeight="1">
      <c r="A72" s="44">
        <v>18</v>
      </c>
      <c r="B72" s="587" t="s">
        <v>593</v>
      </c>
      <c r="C72" s="587" t="s">
        <v>585</v>
      </c>
      <c r="D72" s="58">
        <v>26</v>
      </c>
      <c r="E72" s="592">
        <v>2158</v>
      </c>
      <c r="F72" s="448">
        <v>1789</v>
      </c>
    </row>
    <row r="73" spans="1:6" ht="12.75" customHeight="1">
      <c r="A73" s="44">
        <v>19</v>
      </c>
      <c r="B73" s="587" t="s">
        <v>594</v>
      </c>
      <c r="C73" s="587" t="s">
        <v>585</v>
      </c>
      <c r="D73" s="576">
        <v>1</v>
      </c>
      <c r="E73" s="877">
        <v>300</v>
      </c>
      <c r="F73" s="587">
        <v>1</v>
      </c>
    </row>
    <row r="74" spans="1:6" ht="12.75" customHeight="1">
      <c r="A74" s="44">
        <v>20</v>
      </c>
      <c r="B74" s="448" t="s">
        <v>595</v>
      </c>
      <c r="C74" s="587" t="s">
        <v>585</v>
      </c>
      <c r="D74" s="576">
        <v>127</v>
      </c>
      <c r="E74" s="877">
        <v>33458</v>
      </c>
      <c r="F74" s="587">
        <v>7594</v>
      </c>
    </row>
    <row r="75" spans="1:6" ht="12.75" customHeight="1">
      <c r="A75" s="44">
        <v>21</v>
      </c>
      <c r="B75" s="587" t="s">
        <v>596</v>
      </c>
      <c r="C75" s="587" t="s">
        <v>585</v>
      </c>
      <c r="D75" s="576">
        <v>13</v>
      </c>
      <c r="E75" s="877">
        <v>35982</v>
      </c>
      <c r="F75" s="587">
        <v>110</v>
      </c>
    </row>
    <row r="76" spans="1:6" ht="12.75" customHeight="1">
      <c r="A76" s="44">
        <v>22</v>
      </c>
      <c r="B76" s="587" t="s">
        <v>597</v>
      </c>
      <c r="C76" s="587" t="s">
        <v>568</v>
      </c>
      <c r="D76" s="576">
        <v>4</v>
      </c>
      <c r="E76" s="877">
        <v>4</v>
      </c>
      <c r="F76" s="587">
        <v>4</v>
      </c>
    </row>
    <row r="77" spans="1:6" ht="12.75" customHeight="1">
      <c r="A77" s="44">
        <v>23</v>
      </c>
      <c r="B77" s="587" t="s">
        <v>598</v>
      </c>
      <c r="C77" s="587" t="s">
        <v>585</v>
      </c>
      <c r="D77" s="576">
        <v>224</v>
      </c>
      <c r="E77" s="877">
        <v>76900</v>
      </c>
      <c r="F77" s="587">
        <v>38881</v>
      </c>
    </row>
    <row r="78" spans="1:6" ht="12.75" customHeight="1">
      <c r="A78" s="44">
        <v>24</v>
      </c>
      <c r="B78" s="587" t="s">
        <v>599</v>
      </c>
      <c r="C78" s="587" t="s">
        <v>590</v>
      </c>
      <c r="D78" s="576">
        <v>188</v>
      </c>
      <c r="E78" s="877">
        <v>3494</v>
      </c>
      <c r="F78" s="587">
        <v>355</v>
      </c>
    </row>
    <row r="79" spans="1:6" ht="12.75" customHeight="1">
      <c r="A79" s="44">
        <v>25</v>
      </c>
      <c r="B79" s="587" t="s">
        <v>600</v>
      </c>
      <c r="C79" s="587" t="s">
        <v>568</v>
      </c>
      <c r="D79" s="686">
        <v>44</v>
      </c>
      <c r="E79" s="685">
        <v>233</v>
      </c>
      <c r="F79" s="693">
        <v>233</v>
      </c>
    </row>
    <row r="80" spans="1:6" ht="12.75" customHeight="1">
      <c r="A80" s="44"/>
      <c r="B80" s="448"/>
      <c r="C80" s="587" t="s">
        <v>590</v>
      </c>
      <c r="D80" s="686">
        <v>52</v>
      </c>
      <c r="E80" s="685">
        <v>69</v>
      </c>
      <c r="F80" s="693">
        <v>69</v>
      </c>
    </row>
    <row r="81" spans="1:6" ht="12.75" customHeight="1">
      <c r="A81" s="44"/>
      <c r="B81" s="448"/>
      <c r="C81" s="587" t="s">
        <v>569</v>
      </c>
      <c r="D81" s="686">
        <v>0</v>
      </c>
      <c r="E81" s="685">
        <v>21</v>
      </c>
      <c r="F81" s="693">
        <v>21</v>
      </c>
    </row>
    <row r="82" spans="1:6" ht="12.75" customHeight="1">
      <c r="A82" s="44"/>
      <c r="B82" s="448"/>
      <c r="C82" s="587" t="s">
        <v>584</v>
      </c>
      <c r="D82" s="686">
        <v>1</v>
      </c>
      <c r="E82" s="685">
        <v>1</v>
      </c>
      <c r="F82" s="693">
        <v>1</v>
      </c>
    </row>
    <row r="83" spans="1:6" ht="12.75" customHeight="1">
      <c r="A83" s="44"/>
      <c r="B83" s="587"/>
      <c r="C83" s="587" t="s">
        <v>1212</v>
      </c>
      <c r="D83" s="576">
        <f>SUM(D79:D82)</f>
        <v>97</v>
      </c>
      <c r="E83" s="877">
        <f>SUM(E79:E82)</f>
        <v>324</v>
      </c>
      <c r="F83" s="587">
        <f>SUM(F79:F82)</f>
        <v>324</v>
      </c>
    </row>
    <row r="84" spans="1:6" ht="12.75" customHeight="1">
      <c r="A84" s="44">
        <v>26</v>
      </c>
      <c r="B84" s="587" t="s">
        <v>601</v>
      </c>
      <c r="C84" s="587" t="s">
        <v>568</v>
      </c>
      <c r="D84" s="576">
        <v>127</v>
      </c>
      <c r="E84" s="877">
        <v>2604</v>
      </c>
      <c r="F84" s="587">
        <v>28</v>
      </c>
    </row>
    <row r="85" spans="1:6" ht="12.75" customHeight="1">
      <c r="A85" s="44"/>
      <c r="B85" s="587"/>
      <c r="C85" s="587" t="s">
        <v>569</v>
      </c>
      <c r="D85" s="576">
        <v>0</v>
      </c>
      <c r="E85" s="877">
        <v>7</v>
      </c>
      <c r="F85" s="587">
        <v>0</v>
      </c>
    </row>
    <row r="86" spans="1:6" ht="12.75" customHeight="1">
      <c r="A86" s="44"/>
      <c r="B86" s="587"/>
      <c r="C86" s="587" t="s">
        <v>584</v>
      </c>
      <c r="D86" s="576">
        <v>1</v>
      </c>
      <c r="E86" s="877">
        <v>78</v>
      </c>
      <c r="F86" s="587">
        <v>0</v>
      </c>
    </row>
    <row r="87" spans="1:6" ht="12.75" customHeight="1">
      <c r="A87" s="44"/>
      <c r="B87" s="587"/>
      <c r="C87" s="587" t="s">
        <v>602</v>
      </c>
      <c r="D87" s="576">
        <v>1</v>
      </c>
      <c r="E87" s="877">
        <v>4</v>
      </c>
      <c r="F87" s="587">
        <v>0</v>
      </c>
    </row>
    <row r="88" spans="1:6" ht="12.75" customHeight="1">
      <c r="A88" s="44"/>
      <c r="B88" s="587"/>
      <c r="C88" s="587" t="s">
        <v>590</v>
      </c>
      <c r="D88" s="576">
        <v>1</v>
      </c>
      <c r="E88" s="877">
        <v>1</v>
      </c>
      <c r="F88" s="587">
        <v>0</v>
      </c>
    </row>
    <row r="89" spans="1:6" ht="12.75" customHeight="1">
      <c r="A89" s="44"/>
      <c r="B89" s="587"/>
      <c r="C89" s="587" t="s">
        <v>1212</v>
      </c>
      <c r="D89" s="576">
        <f>SUM(D84:D88)</f>
        <v>130</v>
      </c>
      <c r="E89" s="877">
        <f>SUM(E84:E88)</f>
        <v>2694</v>
      </c>
      <c r="F89" s="587">
        <f>SUM(F84:F88)</f>
        <v>28</v>
      </c>
    </row>
    <row r="90" spans="1:6" ht="12.75" customHeight="1">
      <c r="A90" s="44"/>
      <c r="B90" s="587"/>
      <c r="C90" s="587"/>
      <c r="D90" s="576"/>
      <c r="E90" s="877"/>
      <c r="F90" s="587"/>
    </row>
    <row r="91" spans="1:6" ht="12.75" customHeight="1">
      <c r="A91" s="44">
        <v>27</v>
      </c>
      <c r="B91" s="587" t="s">
        <v>603</v>
      </c>
      <c r="C91" s="587" t="s">
        <v>568</v>
      </c>
      <c r="D91" s="686">
        <v>116</v>
      </c>
      <c r="E91" s="685">
        <v>24366</v>
      </c>
      <c r="F91" s="693">
        <v>0</v>
      </c>
    </row>
    <row r="92" spans="1:6" ht="12.75" customHeight="1">
      <c r="A92" s="44"/>
      <c r="B92" s="587"/>
      <c r="C92" s="448" t="s">
        <v>569</v>
      </c>
      <c r="D92" s="686">
        <v>0</v>
      </c>
      <c r="E92" s="685">
        <v>17</v>
      </c>
      <c r="F92" s="693">
        <v>0</v>
      </c>
    </row>
    <row r="93" spans="1:6" ht="12.75" customHeight="1">
      <c r="A93" s="44"/>
      <c r="B93" s="587"/>
      <c r="C93" s="587" t="s">
        <v>584</v>
      </c>
      <c r="D93" s="686">
        <v>0</v>
      </c>
      <c r="E93" s="685">
        <v>1945</v>
      </c>
      <c r="F93" s="693">
        <v>0</v>
      </c>
    </row>
    <row r="94" spans="1:6" ht="12.75" customHeight="1">
      <c r="A94" s="44"/>
      <c r="B94" s="587"/>
      <c r="C94" s="587" t="s">
        <v>571</v>
      </c>
      <c r="D94" s="686">
        <v>1</v>
      </c>
      <c r="E94" s="685">
        <v>5</v>
      </c>
      <c r="F94" s="693">
        <v>0</v>
      </c>
    </row>
    <row r="95" spans="1:6" ht="12.75" customHeight="1">
      <c r="A95" s="44"/>
      <c r="B95" s="587"/>
      <c r="C95" s="587" t="s">
        <v>1212</v>
      </c>
      <c r="D95" s="576">
        <f>SUM(D91:D94)</f>
        <v>117</v>
      </c>
      <c r="E95" s="877">
        <f>SUM(E91:E94)</f>
        <v>26333</v>
      </c>
      <c r="F95" s="587">
        <f>SUM(F91:F94)</f>
        <v>0</v>
      </c>
    </row>
    <row r="96" spans="1:6" ht="12.75" customHeight="1">
      <c r="A96" s="44">
        <v>28</v>
      </c>
      <c r="B96" s="587" t="s">
        <v>604</v>
      </c>
      <c r="C96" s="587" t="s">
        <v>568</v>
      </c>
      <c r="D96" s="686">
        <v>87</v>
      </c>
      <c r="E96" s="685">
        <v>251</v>
      </c>
      <c r="F96" s="693">
        <v>43</v>
      </c>
    </row>
    <row r="97" spans="1:6" ht="12.75" customHeight="1">
      <c r="A97" s="44"/>
      <c r="B97" s="587"/>
      <c r="C97" s="587" t="s">
        <v>602</v>
      </c>
      <c r="D97" s="686">
        <v>2</v>
      </c>
      <c r="E97" s="685">
        <v>2</v>
      </c>
      <c r="F97" s="693">
        <v>0</v>
      </c>
    </row>
    <row r="98" spans="1:6" ht="12.75" customHeight="1">
      <c r="A98" s="44"/>
      <c r="B98" s="587"/>
      <c r="C98" s="587" t="s">
        <v>605</v>
      </c>
      <c r="D98" s="686">
        <v>1</v>
      </c>
      <c r="E98" s="685">
        <v>30</v>
      </c>
      <c r="F98" s="693">
        <v>10</v>
      </c>
    </row>
    <row r="99" spans="1:6" ht="12.75" customHeight="1">
      <c r="A99" s="44"/>
      <c r="B99" s="587"/>
      <c r="C99" s="587" t="s">
        <v>1212</v>
      </c>
      <c r="D99" s="576">
        <f>SUM(D96:D98)</f>
        <v>90</v>
      </c>
      <c r="E99" s="877">
        <f>SUM(E96:E98)</f>
        <v>283</v>
      </c>
      <c r="F99" s="587">
        <f>SUM(F96:F98)</f>
        <v>53</v>
      </c>
    </row>
    <row r="100" spans="1:6" ht="12.75" customHeight="1">
      <c r="A100" s="44">
        <v>29</v>
      </c>
      <c r="B100" s="587" t="s">
        <v>606</v>
      </c>
      <c r="C100" s="587" t="s">
        <v>568</v>
      </c>
      <c r="D100" s="686">
        <v>54</v>
      </c>
      <c r="E100" s="685">
        <v>1774</v>
      </c>
      <c r="F100" s="693">
        <v>0</v>
      </c>
    </row>
    <row r="101" spans="1:6" ht="12.75" customHeight="1">
      <c r="A101" s="44"/>
      <c r="B101" s="587"/>
      <c r="C101" s="587" t="s">
        <v>584</v>
      </c>
      <c r="D101" s="686">
        <v>0</v>
      </c>
      <c r="E101" s="685">
        <v>67</v>
      </c>
      <c r="F101" s="693">
        <v>0</v>
      </c>
    </row>
    <row r="102" spans="1:6" ht="12.75" customHeight="1">
      <c r="A102" s="44"/>
      <c r="B102" s="587"/>
      <c r="C102" s="587" t="s">
        <v>571</v>
      </c>
      <c r="D102" s="686">
        <v>268</v>
      </c>
      <c r="E102" s="685">
        <v>6044</v>
      </c>
      <c r="F102" s="693">
        <v>10</v>
      </c>
    </row>
    <row r="103" spans="1:6" ht="12.75" customHeight="1">
      <c r="A103" s="44"/>
      <c r="B103" s="587"/>
      <c r="C103" s="587" t="s">
        <v>590</v>
      </c>
      <c r="D103" s="686">
        <v>136</v>
      </c>
      <c r="E103" s="685">
        <v>1353</v>
      </c>
      <c r="F103" s="693">
        <v>2</v>
      </c>
    </row>
    <row r="104" spans="1:6" ht="12.75" customHeight="1">
      <c r="A104" s="44"/>
      <c r="B104" s="587"/>
      <c r="C104" s="587" t="s">
        <v>607</v>
      </c>
      <c r="D104" s="686">
        <v>0</v>
      </c>
      <c r="E104" s="685">
        <v>0</v>
      </c>
      <c r="F104" s="693">
        <v>0</v>
      </c>
    </row>
    <row r="105" spans="1:6" ht="12.75" customHeight="1">
      <c r="A105" s="44"/>
      <c r="B105" s="587"/>
      <c r="C105" s="587" t="s">
        <v>1212</v>
      </c>
      <c r="D105" s="576">
        <f>SUM(D100:D104)</f>
        <v>458</v>
      </c>
      <c r="E105" s="877">
        <f>SUM(E100:E104)</f>
        <v>9238</v>
      </c>
      <c r="F105" s="587">
        <f>SUM(F100:F104)</f>
        <v>12</v>
      </c>
    </row>
    <row r="106" spans="1:6" ht="12.75" customHeight="1">
      <c r="A106" s="44">
        <v>30</v>
      </c>
      <c r="B106" s="878" t="s">
        <v>608</v>
      </c>
      <c r="C106" s="878" t="s">
        <v>570</v>
      </c>
      <c r="D106" s="576">
        <v>184</v>
      </c>
      <c r="E106" s="877">
        <v>9271</v>
      </c>
      <c r="F106" s="587">
        <v>2577</v>
      </c>
    </row>
    <row r="107" spans="1:6" ht="12.75" customHeight="1">
      <c r="A107" s="44">
        <v>31</v>
      </c>
      <c r="B107" s="448" t="s">
        <v>609</v>
      </c>
      <c r="C107" s="448" t="s">
        <v>568</v>
      </c>
      <c r="D107" s="576">
        <v>16</v>
      </c>
      <c r="E107" s="877">
        <v>1905</v>
      </c>
      <c r="F107" s="587">
        <v>0</v>
      </c>
    </row>
    <row r="108" spans="1:6" ht="12.75" customHeight="1">
      <c r="A108" s="44"/>
      <c r="B108" s="448"/>
      <c r="C108" s="448" t="s">
        <v>569</v>
      </c>
      <c r="D108" s="576">
        <v>0</v>
      </c>
      <c r="E108" s="877">
        <v>2</v>
      </c>
      <c r="F108" s="587">
        <v>0</v>
      </c>
    </row>
    <row r="109" spans="1:6" ht="12.75" customHeight="1">
      <c r="A109" s="44"/>
      <c r="B109" s="448"/>
      <c r="C109" s="448" t="s">
        <v>584</v>
      </c>
      <c r="D109" s="576">
        <v>0</v>
      </c>
      <c r="E109" s="877">
        <v>4</v>
      </c>
      <c r="F109" s="587">
        <v>0</v>
      </c>
    </row>
    <row r="110" spans="1:6" ht="12.75" customHeight="1">
      <c r="A110" s="44"/>
      <c r="B110" s="448"/>
      <c r="C110" s="448" t="s">
        <v>1212</v>
      </c>
      <c r="D110" s="576">
        <f>SUM(D107:D109)</f>
        <v>16</v>
      </c>
      <c r="E110" s="877">
        <f>SUM(E107:E109)</f>
        <v>1911</v>
      </c>
      <c r="F110" s="587">
        <f>SUM(F107:F109)</f>
        <v>0</v>
      </c>
    </row>
    <row r="111" spans="1:6" ht="12.75" customHeight="1">
      <c r="A111" s="44"/>
      <c r="B111" s="448"/>
      <c r="C111" s="448"/>
      <c r="D111" s="576"/>
      <c r="E111" s="877"/>
      <c r="F111" s="587"/>
    </row>
    <row r="112" spans="1:6" ht="12.75" customHeight="1">
      <c r="A112" s="44">
        <v>32</v>
      </c>
      <c r="B112" s="448" t="s">
        <v>610</v>
      </c>
      <c r="C112" s="448" t="s">
        <v>568</v>
      </c>
      <c r="D112" s="576">
        <v>2</v>
      </c>
      <c r="E112" s="877">
        <v>27</v>
      </c>
      <c r="F112" s="587">
        <v>0</v>
      </c>
    </row>
    <row r="113" spans="1:6" ht="12.75" customHeight="1">
      <c r="A113" s="44"/>
      <c r="B113" s="448"/>
      <c r="C113" s="448" t="s">
        <v>611</v>
      </c>
      <c r="D113" s="576">
        <v>1</v>
      </c>
      <c r="E113" s="877">
        <v>52</v>
      </c>
      <c r="F113" s="587">
        <v>0</v>
      </c>
    </row>
    <row r="114" spans="1:6" ht="12.75" customHeight="1">
      <c r="A114" s="44"/>
      <c r="B114" s="448"/>
      <c r="C114" s="448" t="s">
        <v>569</v>
      </c>
      <c r="D114" s="576">
        <v>1</v>
      </c>
      <c r="E114" s="877">
        <v>15</v>
      </c>
      <c r="F114" s="587">
        <v>0</v>
      </c>
    </row>
    <row r="115" spans="1:6" ht="12.75" customHeight="1">
      <c r="A115" s="44"/>
      <c r="B115" s="448"/>
      <c r="C115" s="448" t="s">
        <v>1212</v>
      </c>
      <c r="D115" s="576">
        <f>SUM(D112:D114)</f>
        <v>4</v>
      </c>
      <c r="E115" s="877">
        <f>SUM(E112:E114)</f>
        <v>94</v>
      </c>
      <c r="F115" s="587">
        <f>SUM(F112:F114)</f>
        <v>0</v>
      </c>
    </row>
    <row r="116" spans="1:6" ht="24" customHeight="1">
      <c r="A116" s="44"/>
      <c r="B116" s="448"/>
      <c r="C116" s="448"/>
      <c r="D116" s="576"/>
      <c r="E116" s="877"/>
      <c r="F116" s="587"/>
    </row>
    <row r="117" spans="1:6" ht="12.75" customHeight="1">
      <c r="A117" s="44">
        <v>33</v>
      </c>
      <c r="B117" s="448" t="s">
        <v>612</v>
      </c>
      <c r="C117" s="448" t="s">
        <v>585</v>
      </c>
      <c r="D117" s="576">
        <v>2</v>
      </c>
      <c r="E117" s="877">
        <v>3150</v>
      </c>
      <c r="F117" s="587">
        <v>6</v>
      </c>
    </row>
    <row r="118" spans="1:6" ht="12.75" customHeight="1">
      <c r="A118" s="44">
        <v>34</v>
      </c>
      <c r="B118" s="879" t="s">
        <v>613</v>
      </c>
      <c r="C118" s="448" t="s">
        <v>585</v>
      </c>
      <c r="D118" s="576">
        <v>10</v>
      </c>
      <c r="E118" s="880">
        <v>1065</v>
      </c>
      <c r="F118" s="881">
        <v>854</v>
      </c>
    </row>
    <row r="119" spans="1:6" ht="12.75">
      <c r="A119" s="44">
        <v>35</v>
      </c>
      <c r="B119" s="448" t="s">
        <v>614</v>
      </c>
      <c r="C119" s="448" t="s">
        <v>602</v>
      </c>
      <c r="D119" s="576">
        <v>17</v>
      </c>
      <c r="E119" s="880">
        <v>250</v>
      </c>
      <c r="F119" s="881">
        <v>5</v>
      </c>
    </row>
    <row r="120" spans="1:6" ht="12.75">
      <c r="A120" s="565"/>
      <c r="B120" s="705"/>
      <c r="C120" s="705" t="s">
        <v>615</v>
      </c>
      <c r="D120" s="882">
        <v>7684</v>
      </c>
      <c r="E120" s="883" t="s">
        <v>616</v>
      </c>
      <c r="F120" s="884" t="s">
        <v>617</v>
      </c>
    </row>
    <row r="121" spans="1:6" ht="12.75">
      <c r="A121" s="997" t="s">
        <v>503</v>
      </c>
      <c r="B121" s="997"/>
      <c r="C121" s="997"/>
      <c r="D121" s="997"/>
      <c r="E121" s="997"/>
      <c r="F121" s="997"/>
    </row>
    <row r="122" spans="1:6" ht="12.75">
      <c r="A122" s="107" t="s">
        <v>1486</v>
      </c>
      <c r="B122" s="998" t="s">
        <v>618</v>
      </c>
      <c r="C122" s="998"/>
      <c r="D122" s="998"/>
      <c r="E122" s="885"/>
      <c r="F122" s="885"/>
    </row>
    <row r="123" spans="1:2" ht="12.75">
      <c r="A123" s="54" t="s">
        <v>619</v>
      </c>
      <c r="B123" s="58" t="s">
        <v>620</v>
      </c>
    </row>
    <row r="124" spans="1:2" ht="15" customHeight="1">
      <c r="A124" s="54" t="s">
        <v>1279</v>
      </c>
      <c r="B124" s="58" t="s">
        <v>621</v>
      </c>
    </row>
    <row r="125" spans="1:2" ht="12.75">
      <c r="A125" s="54" t="s">
        <v>622</v>
      </c>
      <c r="B125" s="58" t="s">
        <v>623</v>
      </c>
    </row>
    <row r="126" spans="1:6" ht="31.5" customHeight="1">
      <c r="A126" s="241" t="s">
        <v>227</v>
      </c>
      <c r="B126" s="998" t="s">
        <v>624</v>
      </c>
      <c r="C126" s="998"/>
      <c r="D126" s="998"/>
      <c r="E126" s="998"/>
      <c r="F126" s="998"/>
    </row>
    <row r="137" ht="12.75">
      <c r="C137" s="54">
        <v>79</v>
      </c>
    </row>
  </sheetData>
  <mergeCells count="15">
    <mergeCell ref="A1:F1"/>
    <mergeCell ref="E2:F2"/>
    <mergeCell ref="A3:A4"/>
    <mergeCell ref="B3:B4"/>
    <mergeCell ref="C3:C4"/>
    <mergeCell ref="D3:F3"/>
    <mergeCell ref="A121:F121"/>
    <mergeCell ref="B122:D122"/>
    <mergeCell ref="B126:F126"/>
    <mergeCell ref="A64:F64"/>
    <mergeCell ref="E65:F65"/>
    <mergeCell ref="A67:A68"/>
    <mergeCell ref="B67:B68"/>
    <mergeCell ref="C67:C68"/>
    <mergeCell ref="D67:F67"/>
  </mergeCells>
  <printOptions/>
  <pageMargins left="0.75" right="0.75" top="1" bottom="1" header="0.5" footer="0.5"/>
  <pageSetup horizontalDpi="600" verticalDpi="600" orientation="portrait" scale="77" r:id="rId1"/>
  <rowBreaks count="2" manualBreakCount="2">
    <brk id="62" max="5" man="1"/>
    <brk id="127" max="5" man="1"/>
  </rowBreaks>
</worksheet>
</file>

<file path=xl/worksheets/sheet10.xml><?xml version="1.0" encoding="utf-8"?>
<worksheet xmlns="http://schemas.openxmlformats.org/spreadsheetml/2006/main" xmlns:r="http://schemas.openxmlformats.org/officeDocument/2006/relationships">
  <dimension ref="A1:H52"/>
  <sheetViews>
    <sheetView view="pageBreakPreview" zoomScale="60" workbookViewId="0" topLeftCell="A1">
      <selection activeCell="L31" sqref="L31"/>
    </sheetView>
  </sheetViews>
  <sheetFormatPr defaultColWidth="9.140625" defaultRowHeight="12.75"/>
  <cols>
    <col min="2" max="2" width="20.57421875" style="0" customWidth="1"/>
    <col min="3" max="3" width="16.8515625" style="0" customWidth="1"/>
    <col min="4" max="4" width="13.8515625" style="0" customWidth="1"/>
    <col min="5" max="5" width="11.7109375" style="0" customWidth="1"/>
    <col min="7" max="7" width="11.7109375" style="0" customWidth="1"/>
    <col min="8" max="8" width="16.00390625" style="0" customWidth="1"/>
  </cols>
  <sheetData>
    <row r="1" spans="1:8" ht="12.75">
      <c r="A1" s="920" t="s">
        <v>967</v>
      </c>
      <c r="B1" s="920"/>
      <c r="C1" s="920"/>
      <c r="D1" s="920"/>
      <c r="E1" s="920"/>
      <c r="F1" s="920"/>
      <c r="G1" s="920"/>
      <c r="H1" s="920"/>
    </row>
    <row r="2" spans="1:8" ht="12.75">
      <c r="A2" s="721"/>
      <c r="B2" s="722"/>
      <c r="C2" s="722"/>
      <c r="D2" s="723"/>
      <c r="E2" s="721"/>
      <c r="F2" s="724"/>
      <c r="G2" s="724"/>
      <c r="H2" s="721"/>
    </row>
    <row r="3" spans="1:8" ht="51">
      <c r="A3" s="725" t="s">
        <v>1276</v>
      </c>
      <c r="B3" s="726" t="s">
        <v>968</v>
      </c>
      <c r="C3" s="726" t="s">
        <v>969</v>
      </c>
      <c r="D3" s="726" t="s">
        <v>1262</v>
      </c>
      <c r="E3" s="725" t="s">
        <v>739</v>
      </c>
      <c r="F3" s="727" t="s">
        <v>970</v>
      </c>
      <c r="G3" s="727" t="s">
        <v>971</v>
      </c>
      <c r="H3" s="728" t="s">
        <v>972</v>
      </c>
    </row>
    <row r="4" spans="1:8" ht="12.75">
      <c r="A4" s="730">
        <v>1</v>
      </c>
      <c r="B4" s="730">
        <v>2</v>
      </c>
      <c r="C4" s="731">
        <v>3</v>
      </c>
      <c r="D4" s="731">
        <v>4</v>
      </c>
      <c r="E4" s="731">
        <v>5</v>
      </c>
      <c r="F4" s="731">
        <v>6</v>
      </c>
      <c r="G4" s="731">
        <v>7</v>
      </c>
      <c r="H4" s="731">
        <v>8</v>
      </c>
    </row>
    <row r="5" spans="1:8" ht="12.75">
      <c r="A5" s="921">
        <v>1</v>
      </c>
      <c r="B5" s="923" t="s">
        <v>973</v>
      </c>
      <c r="C5" s="732" t="s">
        <v>974</v>
      </c>
      <c r="D5" s="646" t="s">
        <v>975</v>
      </c>
      <c r="E5" s="733" t="s">
        <v>976</v>
      </c>
      <c r="F5" s="673">
        <v>414</v>
      </c>
      <c r="G5" s="673" t="s">
        <v>1273</v>
      </c>
      <c r="H5" s="734">
        <v>96</v>
      </c>
    </row>
    <row r="6" spans="1:8" ht="15.75" customHeight="1">
      <c r="A6" s="922"/>
      <c r="B6" s="924"/>
      <c r="C6" s="732" t="s">
        <v>977</v>
      </c>
      <c r="D6" s="646" t="s">
        <v>1268</v>
      </c>
      <c r="E6" s="733" t="s">
        <v>978</v>
      </c>
      <c r="F6" s="673">
        <v>4530</v>
      </c>
      <c r="G6" s="673">
        <v>193</v>
      </c>
      <c r="H6" s="734">
        <v>371</v>
      </c>
    </row>
    <row r="7" spans="1:8" ht="15.75" customHeight="1">
      <c r="A7" s="922"/>
      <c r="B7" s="924"/>
      <c r="C7" s="732" t="s">
        <v>979</v>
      </c>
      <c r="D7" s="646" t="s">
        <v>1229</v>
      </c>
      <c r="E7" s="733" t="s">
        <v>980</v>
      </c>
      <c r="F7" s="673">
        <v>3214</v>
      </c>
      <c r="G7" s="674">
        <v>1309</v>
      </c>
      <c r="H7" s="734">
        <v>465</v>
      </c>
    </row>
    <row r="8" spans="1:8" ht="18" customHeight="1">
      <c r="A8" s="922"/>
      <c r="B8" s="924"/>
      <c r="C8" s="732" t="s">
        <v>981</v>
      </c>
      <c r="D8" s="646" t="s">
        <v>1229</v>
      </c>
      <c r="E8" s="733" t="s">
        <v>982</v>
      </c>
      <c r="F8" s="673">
        <v>1038</v>
      </c>
      <c r="G8" s="673">
        <v>964</v>
      </c>
      <c r="H8" s="734">
        <v>464</v>
      </c>
    </row>
    <row r="9" spans="1:8" ht="16.5" customHeight="1">
      <c r="A9" s="922"/>
      <c r="B9" s="924"/>
      <c r="C9" s="732" t="s">
        <v>983</v>
      </c>
      <c r="D9" s="646" t="s">
        <v>1229</v>
      </c>
      <c r="E9" s="733" t="s">
        <v>984</v>
      </c>
      <c r="F9" s="673">
        <v>427</v>
      </c>
      <c r="G9" s="673">
        <v>427</v>
      </c>
      <c r="H9" s="734">
        <v>284</v>
      </c>
    </row>
    <row r="10" spans="1:8" ht="12.75">
      <c r="A10" s="516"/>
      <c r="B10" s="627"/>
      <c r="C10" s="732" t="s">
        <v>985</v>
      </c>
      <c r="D10" s="646" t="s">
        <v>1229</v>
      </c>
      <c r="E10" s="733"/>
      <c r="F10" s="673">
        <v>1755</v>
      </c>
      <c r="G10" s="673" t="s">
        <v>1273</v>
      </c>
      <c r="H10" s="734">
        <v>108</v>
      </c>
    </row>
    <row r="11" spans="1:8" ht="12.75">
      <c r="A11" s="516"/>
      <c r="B11" s="627"/>
      <c r="C11" s="732" t="s">
        <v>986</v>
      </c>
      <c r="D11" s="646" t="s">
        <v>1229</v>
      </c>
      <c r="E11" s="733"/>
      <c r="F11" s="673">
        <v>4216</v>
      </c>
      <c r="G11" s="673">
        <v>750</v>
      </c>
      <c r="H11" s="734">
        <v>138</v>
      </c>
    </row>
    <row r="12" spans="1:8" ht="12.75">
      <c r="A12" s="516"/>
      <c r="B12" s="627"/>
      <c r="C12" s="732" t="s">
        <v>987</v>
      </c>
      <c r="D12" s="646" t="s">
        <v>897</v>
      </c>
      <c r="E12" s="733"/>
      <c r="F12" s="673">
        <v>450</v>
      </c>
      <c r="G12" s="673" t="s">
        <v>1273</v>
      </c>
      <c r="H12" s="734" t="s">
        <v>1273</v>
      </c>
    </row>
    <row r="13" spans="1:8" ht="12.75">
      <c r="A13" s="511"/>
      <c r="B13" s="735"/>
      <c r="C13" s="732" t="s">
        <v>988</v>
      </c>
      <c r="D13" s="646" t="s">
        <v>897</v>
      </c>
      <c r="E13" s="733"/>
      <c r="F13" s="673">
        <v>1048.3</v>
      </c>
      <c r="G13" s="673">
        <v>1154.93</v>
      </c>
      <c r="H13" s="734" t="s">
        <v>1273</v>
      </c>
    </row>
    <row r="14" spans="1:8" ht="12.75">
      <c r="A14" s="925" t="s">
        <v>1212</v>
      </c>
      <c r="B14" s="925"/>
      <c r="C14" s="925"/>
      <c r="D14" s="925"/>
      <c r="E14" s="925"/>
      <c r="F14" s="525">
        <v>17092.3</v>
      </c>
      <c r="G14" s="525">
        <v>3643</v>
      </c>
      <c r="H14" s="736">
        <v>1978</v>
      </c>
    </row>
    <row r="15" spans="1:8" ht="12.75">
      <c r="A15" s="926">
        <v>2</v>
      </c>
      <c r="B15" s="927" t="s">
        <v>989</v>
      </c>
      <c r="C15" s="732" t="s">
        <v>990</v>
      </c>
      <c r="D15" s="646" t="s">
        <v>991</v>
      </c>
      <c r="E15" s="733" t="s">
        <v>982</v>
      </c>
      <c r="F15" s="673">
        <v>1892</v>
      </c>
      <c r="G15" s="673">
        <v>748</v>
      </c>
      <c r="H15" s="734"/>
    </row>
    <row r="16" spans="1:8" ht="12.75">
      <c r="A16" s="926"/>
      <c r="B16" s="927"/>
      <c r="C16" s="732" t="s">
        <v>992</v>
      </c>
      <c r="D16" s="646" t="s">
        <v>1216</v>
      </c>
      <c r="E16" s="733" t="s">
        <v>993</v>
      </c>
      <c r="F16" s="673">
        <v>1420</v>
      </c>
      <c r="G16" s="673">
        <v>420</v>
      </c>
      <c r="H16" s="734">
        <v>612</v>
      </c>
    </row>
    <row r="17" spans="1:8" ht="12.75">
      <c r="A17" s="925" t="s">
        <v>1212</v>
      </c>
      <c r="B17" s="925"/>
      <c r="C17" s="925"/>
      <c r="D17" s="925"/>
      <c r="E17" s="925"/>
      <c r="F17" s="525">
        <f>SUM(F15:F16)</f>
        <v>3312</v>
      </c>
      <c r="G17" s="525">
        <f>SUM(G15:G16)</f>
        <v>1168</v>
      </c>
      <c r="H17" s="525" t="s">
        <v>994</v>
      </c>
    </row>
    <row r="18" spans="1:8" ht="12.75">
      <c r="A18" s="926">
        <v>3</v>
      </c>
      <c r="B18" s="927" t="s">
        <v>995</v>
      </c>
      <c r="C18" s="732" t="s">
        <v>996</v>
      </c>
      <c r="D18" s="646" t="s">
        <v>1216</v>
      </c>
      <c r="E18" s="733" t="s">
        <v>997</v>
      </c>
      <c r="F18" s="673">
        <v>937</v>
      </c>
      <c r="G18" s="673">
        <v>345</v>
      </c>
      <c r="H18" s="734">
        <v>295</v>
      </c>
    </row>
    <row r="19" spans="1:8" ht="12.75">
      <c r="A19" s="926"/>
      <c r="B19" s="927"/>
      <c r="C19" s="732" t="s">
        <v>998</v>
      </c>
      <c r="D19" s="646" t="s">
        <v>991</v>
      </c>
      <c r="E19" s="734"/>
      <c r="F19" s="673">
        <v>1957.5</v>
      </c>
      <c r="G19" s="673">
        <v>378.13</v>
      </c>
      <c r="H19" s="734">
        <v>129</v>
      </c>
    </row>
    <row r="20" spans="1:8" ht="12.75">
      <c r="A20" s="925" t="s">
        <v>1212</v>
      </c>
      <c r="B20" s="925"/>
      <c r="C20" s="925"/>
      <c r="D20" s="925"/>
      <c r="E20" s="925"/>
      <c r="F20" s="525">
        <v>2894.5</v>
      </c>
      <c r="G20" s="525">
        <v>345</v>
      </c>
      <c r="H20" s="736">
        <v>424</v>
      </c>
    </row>
    <row r="21" spans="1:8" ht="25.5">
      <c r="A21" s="926">
        <v>4</v>
      </c>
      <c r="B21" s="927" t="s">
        <v>999</v>
      </c>
      <c r="C21" s="646" t="s">
        <v>1000</v>
      </c>
      <c r="D21" s="646" t="s">
        <v>1216</v>
      </c>
      <c r="E21" s="734" t="s">
        <v>997</v>
      </c>
      <c r="F21" s="673">
        <v>3270</v>
      </c>
      <c r="G21" s="673">
        <v>1073</v>
      </c>
      <c r="H21" s="734">
        <v>1940</v>
      </c>
    </row>
    <row r="22" spans="1:8" ht="16.5" customHeight="1">
      <c r="A22" s="926"/>
      <c r="B22" s="927"/>
      <c r="C22" s="646" t="s">
        <v>1001</v>
      </c>
      <c r="D22" s="646" t="s">
        <v>1216</v>
      </c>
      <c r="E22" s="733" t="s">
        <v>1002</v>
      </c>
      <c r="F22" s="673">
        <v>2740</v>
      </c>
      <c r="G22" s="673" t="s">
        <v>1273</v>
      </c>
      <c r="H22" s="734">
        <v>275</v>
      </c>
    </row>
    <row r="23" spans="1:8" ht="21">
      <c r="A23" s="926"/>
      <c r="B23" s="927"/>
      <c r="C23" s="732" t="s">
        <v>1004</v>
      </c>
      <c r="D23" s="646" t="s">
        <v>1228</v>
      </c>
      <c r="E23" s="734" t="s">
        <v>1005</v>
      </c>
      <c r="F23" s="737">
        <v>202</v>
      </c>
      <c r="G23" s="673">
        <v>202</v>
      </c>
      <c r="H23" s="734">
        <v>30</v>
      </c>
    </row>
    <row r="24" spans="1:8" ht="12.75">
      <c r="A24" s="925" t="s">
        <v>1212</v>
      </c>
      <c r="B24" s="925"/>
      <c r="C24" s="925"/>
      <c r="D24" s="925"/>
      <c r="E24" s="925"/>
      <c r="F24" s="525">
        <v>6212</v>
      </c>
      <c r="G24" s="525">
        <f>SUM(G21:G23)</f>
        <v>1275</v>
      </c>
      <c r="H24" s="736">
        <v>2245</v>
      </c>
    </row>
    <row r="25" spans="1:8" ht="12.75">
      <c r="A25" s="926">
        <v>5</v>
      </c>
      <c r="B25" s="927" t="s">
        <v>1006</v>
      </c>
      <c r="C25" s="732" t="s">
        <v>1007</v>
      </c>
      <c r="D25" s="646" t="s">
        <v>1216</v>
      </c>
      <c r="E25" s="733" t="s">
        <v>1008</v>
      </c>
      <c r="F25" s="673">
        <v>2600</v>
      </c>
      <c r="G25" s="673" t="s">
        <v>1009</v>
      </c>
      <c r="H25" s="734">
        <v>658</v>
      </c>
    </row>
    <row r="26" spans="1:8" ht="12.75">
      <c r="A26" s="926"/>
      <c r="B26" s="927"/>
      <c r="C26" s="732" t="s">
        <v>1010</v>
      </c>
      <c r="D26" s="646" t="s">
        <v>975</v>
      </c>
      <c r="E26" s="733" t="s">
        <v>1011</v>
      </c>
      <c r="F26" s="673">
        <v>978</v>
      </c>
      <c r="G26" s="673">
        <v>484</v>
      </c>
      <c r="H26" s="734" t="s">
        <v>1012</v>
      </c>
    </row>
    <row r="27" spans="1:8" ht="12.75">
      <c r="A27" s="925" t="s">
        <v>1212</v>
      </c>
      <c r="B27" s="925"/>
      <c r="C27" s="925"/>
      <c r="D27" s="925"/>
      <c r="E27" s="925"/>
      <c r="F27" s="525">
        <f>SUM(F25:F26)</f>
        <v>3578</v>
      </c>
      <c r="G27" s="525">
        <v>1010</v>
      </c>
      <c r="H27" s="525">
        <v>1008</v>
      </c>
    </row>
    <row r="28" spans="1:8" ht="28.5" customHeight="1">
      <c r="A28" s="673">
        <v>6</v>
      </c>
      <c r="B28" s="646" t="s">
        <v>1013</v>
      </c>
      <c r="C28" s="732" t="s">
        <v>1014</v>
      </c>
      <c r="D28" s="646" t="s">
        <v>1227</v>
      </c>
      <c r="E28" s="733" t="s">
        <v>1015</v>
      </c>
      <c r="F28" s="525">
        <v>3500</v>
      </c>
      <c r="G28" s="525">
        <v>402</v>
      </c>
      <c r="H28" s="734">
        <v>1047</v>
      </c>
    </row>
    <row r="29" spans="1:8" ht="12.75">
      <c r="A29" s="673"/>
      <c r="B29" s="646"/>
      <c r="C29" s="732" t="s">
        <v>1016</v>
      </c>
      <c r="D29" s="646" t="s">
        <v>1227</v>
      </c>
      <c r="E29" s="733"/>
      <c r="F29" s="525">
        <v>1331</v>
      </c>
      <c r="G29" s="525" t="s">
        <v>1273</v>
      </c>
      <c r="H29" s="734">
        <v>383</v>
      </c>
    </row>
    <row r="30" spans="1:8" ht="12.75">
      <c r="A30" s="925" t="s">
        <v>1212</v>
      </c>
      <c r="B30" s="925"/>
      <c r="C30" s="925"/>
      <c r="D30" s="925"/>
      <c r="E30" s="925"/>
      <c r="F30" s="525">
        <v>3831</v>
      </c>
      <c r="G30" s="525"/>
      <c r="H30" s="734">
        <v>1430</v>
      </c>
    </row>
    <row r="31" spans="1:8" ht="16.5" customHeight="1">
      <c r="A31" s="926">
        <v>7</v>
      </c>
      <c r="B31" s="927" t="s">
        <v>1017</v>
      </c>
      <c r="C31" s="732" t="s">
        <v>1018</v>
      </c>
      <c r="D31" s="646" t="s">
        <v>1222</v>
      </c>
      <c r="E31" s="733" t="s">
        <v>1019</v>
      </c>
      <c r="F31" s="673">
        <v>6724</v>
      </c>
      <c r="G31" s="673">
        <v>3103</v>
      </c>
      <c r="H31" s="734">
        <v>4452</v>
      </c>
    </row>
    <row r="32" spans="1:8" ht="12.75">
      <c r="A32" s="926"/>
      <c r="B32" s="927"/>
      <c r="C32" s="732" t="s">
        <v>1020</v>
      </c>
      <c r="D32" s="646" t="s">
        <v>1223</v>
      </c>
      <c r="E32" s="733" t="s">
        <v>1021</v>
      </c>
      <c r="F32" s="673">
        <v>1200</v>
      </c>
      <c r="G32" s="673">
        <v>394</v>
      </c>
      <c r="H32" s="734">
        <v>636</v>
      </c>
    </row>
    <row r="33" spans="1:8" ht="15.75" customHeight="1">
      <c r="A33" s="926"/>
      <c r="B33" s="927"/>
      <c r="C33" s="732" t="s">
        <v>1022</v>
      </c>
      <c r="D33" s="646" t="s">
        <v>1247</v>
      </c>
      <c r="E33" s="733" t="s">
        <v>1023</v>
      </c>
      <c r="F33" s="673">
        <v>4663</v>
      </c>
      <c r="G33" s="673">
        <v>716</v>
      </c>
      <c r="H33" s="734">
        <v>2862</v>
      </c>
    </row>
    <row r="34" spans="1:8" ht="12.75">
      <c r="A34" s="926"/>
      <c r="B34" s="927"/>
      <c r="C34" s="732" t="s">
        <v>1024</v>
      </c>
      <c r="D34" s="646" t="s">
        <v>1025</v>
      </c>
      <c r="E34" s="734"/>
      <c r="F34" s="673">
        <v>766</v>
      </c>
      <c r="G34" s="673">
        <v>525</v>
      </c>
      <c r="H34" s="734">
        <v>12</v>
      </c>
    </row>
    <row r="35" spans="1:8" ht="12.75">
      <c r="A35" s="925" t="s">
        <v>1212</v>
      </c>
      <c r="B35" s="925"/>
      <c r="C35" s="925"/>
      <c r="D35" s="925"/>
      <c r="E35" s="925"/>
      <c r="F35" s="525">
        <f>SUM(F31:F34)</f>
        <v>13353</v>
      </c>
      <c r="G35" s="525">
        <v>4738</v>
      </c>
      <c r="H35" s="736">
        <v>7962</v>
      </c>
    </row>
    <row r="36" spans="1:8" ht="12.75">
      <c r="A36" s="926">
        <v>8</v>
      </c>
      <c r="B36" s="927" t="s">
        <v>1026</v>
      </c>
      <c r="C36" s="732" t="s">
        <v>1027</v>
      </c>
      <c r="D36" s="646" t="s">
        <v>1223</v>
      </c>
      <c r="E36" s="734" t="s">
        <v>1021</v>
      </c>
      <c r="F36" s="673">
        <v>1419</v>
      </c>
      <c r="G36" s="673">
        <v>90</v>
      </c>
      <c r="H36" s="734">
        <v>281</v>
      </c>
    </row>
    <row r="37" spans="1:8" ht="12.75">
      <c r="A37" s="926"/>
      <c r="B37" s="927"/>
      <c r="C37" s="732" t="s">
        <v>1028</v>
      </c>
      <c r="D37" s="646" t="s">
        <v>1247</v>
      </c>
      <c r="E37" s="734" t="s">
        <v>1023</v>
      </c>
      <c r="F37" s="673">
        <v>566</v>
      </c>
      <c r="G37" s="673">
        <v>482</v>
      </c>
      <c r="H37" s="734">
        <v>329</v>
      </c>
    </row>
    <row r="38" spans="1:8" ht="12.75">
      <c r="A38" s="925" t="s">
        <v>1212</v>
      </c>
      <c r="B38" s="925"/>
      <c r="C38" s="925"/>
      <c r="D38" s="925"/>
      <c r="E38" s="925"/>
      <c r="F38" s="525">
        <v>1985</v>
      </c>
      <c r="G38" s="525">
        <v>572</v>
      </c>
      <c r="H38" s="736">
        <v>610</v>
      </c>
    </row>
    <row r="39" spans="1:8" ht="19.5" customHeight="1">
      <c r="A39" s="926">
        <v>9</v>
      </c>
      <c r="B39" s="928" t="s">
        <v>1029</v>
      </c>
      <c r="C39" s="732" t="s">
        <v>1030</v>
      </c>
      <c r="D39" s="646" t="s">
        <v>1247</v>
      </c>
      <c r="E39" s="733" t="s">
        <v>1023</v>
      </c>
      <c r="F39" s="673">
        <v>1457</v>
      </c>
      <c r="G39" s="673">
        <v>300</v>
      </c>
      <c r="H39" s="734">
        <v>179</v>
      </c>
    </row>
    <row r="40" spans="1:8" ht="12.75">
      <c r="A40" s="926"/>
      <c r="B40" s="928"/>
      <c r="C40" s="732" t="s">
        <v>1031</v>
      </c>
      <c r="D40" s="646" t="s">
        <v>1223</v>
      </c>
      <c r="E40" s="733" t="s">
        <v>1021</v>
      </c>
      <c r="F40" s="673">
        <v>3728</v>
      </c>
      <c r="G40" s="673">
        <v>780</v>
      </c>
      <c r="H40" s="734">
        <v>10726</v>
      </c>
    </row>
    <row r="41" spans="1:8" ht="12.75">
      <c r="A41" s="925" t="s">
        <v>1212</v>
      </c>
      <c r="B41" s="925"/>
      <c r="C41" s="925"/>
      <c r="D41" s="925"/>
      <c r="E41" s="925"/>
      <c r="F41" s="525">
        <v>5185</v>
      </c>
      <c r="G41" s="525">
        <v>1080</v>
      </c>
      <c r="H41" s="736">
        <v>1430</v>
      </c>
    </row>
    <row r="42" spans="1:8" ht="12.75">
      <c r="A42" s="926">
        <v>10</v>
      </c>
      <c r="B42" s="927" t="s">
        <v>1032</v>
      </c>
      <c r="C42" s="732" t="s">
        <v>860</v>
      </c>
      <c r="D42" s="646" t="s">
        <v>1223</v>
      </c>
      <c r="E42" s="733" t="s">
        <v>1021</v>
      </c>
      <c r="F42" s="673">
        <v>3742</v>
      </c>
      <c r="G42" s="673">
        <v>1058</v>
      </c>
      <c r="H42" s="734">
        <v>1100</v>
      </c>
    </row>
    <row r="43" spans="1:8" ht="12.75">
      <c r="A43" s="926"/>
      <c r="B43" s="927"/>
      <c r="C43" s="732" t="s">
        <v>1033</v>
      </c>
      <c r="D43" s="646" t="s">
        <v>1247</v>
      </c>
      <c r="E43" s="733" t="s">
        <v>1023</v>
      </c>
      <c r="F43" s="673">
        <v>1249</v>
      </c>
      <c r="G43" s="673">
        <v>568</v>
      </c>
      <c r="H43" s="734">
        <v>638</v>
      </c>
    </row>
    <row r="44" spans="1:8" ht="12.75">
      <c r="A44" s="925" t="s">
        <v>1212</v>
      </c>
      <c r="B44" s="925"/>
      <c r="C44" s="925"/>
      <c r="D44" s="925"/>
      <c r="E44" s="925"/>
      <c r="F44" s="525">
        <v>4991</v>
      </c>
      <c r="G44" s="525">
        <f>SUM(G42:G43)</f>
        <v>1626</v>
      </c>
      <c r="H44" s="736">
        <v>1738</v>
      </c>
    </row>
    <row r="45" spans="1:8" ht="26.25" customHeight="1">
      <c r="A45" s="734">
        <v>11</v>
      </c>
      <c r="B45" s="646" t="s">
        <v>1034</v>
      </c>
      <c r="C45" s="732" t="s">
        <v>1035</v>
      </c>
      <c r="D45" s="646" t="s">
        <v>1267</v>
      </c>
      <c r="E45" s="733" t="s">
        <v>1036</v>
      </c>
      <c r="F45" s="673">
        <v>5405</v>
      </c>
      <c r="G45" s="673">
        <v>1340</v>
      </c>
      <c r="H45" s="734">
        <v>1510</v>
      </c>
    </row>
    <row r="46" spans="1:8" ht="12.75">
      <c r="A46" s="734"/>
      <c r="B46" s="646"/>
      <c r="C46" s="732" t="s">
        <v>1037</v>
      </c>
      <c r="D46" s="646" t="s">
        <v>1038</v>
      </c>
      <c r="E46" s="733"/>
      <c r="F46" s="673">
        <v>744</v>
      </c>
      <c r="G46" s="673" t="s">
        <v>1273</v>
      </c>
      <c r="H46" s="734" t="s">
        <v>1339</v>
      </c>
    </row>
    <row r="47" spans="1:8" ht="12.75">
      <c r="A47" s="925" t="s">
        <v>261</v>
      </c>
      <c r="B47" s="925"/>
      <c r="C47" s="736"/>
      <c r="D47" s="728"/>
      <c r="E47" s="736"/>
      <c r="F47" s="525">
        <f>SUM(F45:F46)</f>
        <v>6149</v>
      </c>
      <c r="G47" s="525">
        <v>1340</v>
      </c>
      <c r="H47" s="736">
        <v>1510</v>
      </c>
    </row>
    <row r="48" spans="1:8" ht="12.75">
      <c r="A48" s="734"/>
      <c r="B48" s="732"/>
      <c r="C48" s="732"/>
      <c r="D48" s="646"/>
      <c r="E48" s="736" t="s">
        <v>261</v>
      </c>
      <c r="F48" s="525">
        <v>65270.8</v>
      </c>
      <c r="G48" s="525">
        <v>18732.03</v>
      </c>
      <c r="H48" s="738" t="s">
        <v>1039</v>
      </c>
    </row>
    <row r="49" spans="1:8" ht="12.75">
      <c r="A49" s="721" t="s">
        <v>1040</v>
      </c>
      <c r="B49" s="722"/>
      <c r="C49" s="722"/>
      <c r="D49" s="723"/>
      <c r="E49" s="721"/>
      <c r="F49" s="724"/>
      <c r="G49" s="724"/>
      <c r="H49" s="721"/>
    </row>
    <row r="50" spans="1:8" ht="12.75">
      <c r="A50" s="721" t="s">
        <v>1041</v>
      </c>
      <c r="B50" s="722"/>
      <c r="C50" s="722"/>
      <c r="D50" s="723"/>
      <c r="E50" s="721"/>
      <c r="F50" s="724"/>
      <c r="G50" s="724"/>
      <c r="H50" s="721"/>
    </row>
    <row r="51" spans="1:8" ht="12.75">
      <c r="A51" s="721" t="s">
        <v>1042</v>
      </c>
      <c r="B51" s="722"/>
      <c r="C51" s="722"/>
      <c r="D51" s="723"/>
      <c r="E51" s="721"/>
      <c r="F51" s="724"/>
      <c r="G51" s="724"/>
      <c r="H51" s="721"/>
    </row>
    <row r="52" spans="1:8" ht="12.75">
      <c r="A52" s="721" t="s">
        <v>1043</v>
      </c>
      <c r="B52" s="722"/>
      <c r="C52" s="722" t="s">
        <v>1044</v>
      </c>
      <c r="D52" s="723"/>
      <c r="E52" s="721"/>
      <c r="F52" s="724"/>
      <c r="G52" s="724"/>
      <c r="H52" s="721"/>
    </row>
  </sheetData>
  <mergeCells count="30">
    <mergeCell ref="A42:A43"/>
    <mergeCell ref="B42:B43"/>
    <mergeCell ref="A44:E44"/>
    <mergeCell ref="A47:B47"/>
    <mergeCell ref="A38:E38"/>
    <mergeCell ref="A39:A40"/>
    <mergeCell ref="B39:B40"/>
    <mergeCell ref="A41:E41"/>
    <mergeCell ref="A31:A34"/>
    <mergeCell ref="B31:B34"/>
    <mergeCell ref="A35:E35"/>
    <mergeCell ref="A36:A37"/>
    <mergeCell ref="B36:B37"/>
    <mergeCell ref="A25:A26"/>
    <mergeCell ref="B25:B26"/>
    <mergeCell ref="A27:E27"/>
    <mergeCell ref="A30:E30"/>
    <mergeCell ref="A20:E20"/>
    <mergeCell ref="A21:A23"/>
    <mergeCell ref="B21:B23"/>
    <mergeCell ref="A24:E24"/>
    <mergeCell ref="A15:A16"/>
    <mergeCell ref="B15:B16"/>
    <mergeCell ref="A17:E17"/>
    <mergeCell ref="A18:A19"/>
    <mergeCell ref="B18:B19"/>
    <mergeCell ref="A1:H1"/>
    <mergeCell ref="A5:A9"/>
    <mergeCell ref="B5:B9"/>
    <mergeCell ref="A14:E14"/>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N41"/>
  <sheetViews>
    <sheetView view="pageBreakPreview" zoomScale="60" workbookViewId="0" topLeftCell="I1">
      <selection activeCell="T32" sqref="T32"/>
    </sheetView>
  </sheetViews>
  <sheetFormatPr defaultColWidth="9.140625" defaultRowHeight="12.75"/>
  <cols>
    <col min="1" max="8" width="1.421875" style="0" hidden="1" customWidth="1"/>
    <col min="9" max="9" width="1.421875" style="0" customWidth="1"/>
    <col min="10" max="10" width="71.28125" style="0" bestFit="1" customWidth="1"/>
  </cols>
  <sheetData>
    <row r="1" spans="1:5" ht="12.75">
      <c r="A1" s="999" t="s">
        <v>940</v>
      </c>
      <c r="B1" s="999"/>
      <c r="C1" s="999"/>
      <c r="D1" s="999"/>
      <c r="E1" s="999"/>
    </row>
    <row r="2" spans="1:14" ht="48.75" customHeight="1">
      <c r="A2" s="929"/>
      <c r="B2" s="929"/>
      <c r="C2" s="929"/>
      <c r="D2" s="929"/>
      <c r="E2" s="929"/>
      <c r="J2" s="984" t="s">
        <v>941</v>
      </c>
      <c r="K2" s="984"/>
      <c r="L2" s="984"/>
      <c r="M2" s="984"/>
      <c r="N2" s="984"/>
    </row>
    <row r="3" ht="15.75">
      <c r="J3" s="476"/>
    </row>
    <row r="4" spans="1:14" ht="12.75">
      <c r="A4" s="711" t="s">
        <v>1262</v>
      </c>
      <c r="B4" s="711" t="s">
        <v>942</v>
      </c>
      <c r="C4" s="930" t="s">
        <v>943</v>
      </c>
      <c r="D4" s="930"/>
      <c r="E4" s="930"/>
      <c r="F4" s="8"/>
      <c r="J4" s="999" t="s">
        <v>944</v>
      </c>
      <c r="K4" s="999"/>
      <c r="L4" s="999"/>
      <c r="M4" s="999"/>
      <c r="N4" s="999"/>
    </row>
    <row r="5" spans="1:14" ht="18.75" customHeight="1">
      <c r="A5" s="232"/>
      <c r="B5" s="232"/>
      <c r="C5" s="39" t="s">
        <v>73</v>
      </c>
      <c r="D5" s="321" t="s">
        <v>945</v>
      </c>
      <c r="E5" s="321" t="s">
        <v>946</v>
      </c>
      <c r="F5" s="8"/>
      <c r="J5" s="929"/>
      <c r="K5" s="929"/>
      <c r="L5" s="929"/>
      <c r="M5" s="929"/>
      <c r="N5" s="929"/>
    </row>
    <row r="6" spans="1:5" ht="12.75">
      <c r="A6" s="3"/>
      <c r="B6" s="931">
        <v>2006</v>
      </c>
      <c r="C6" s="932"/>
      <c r="D6" s="2"/>
      <c r="E6" s="4"/>
    </row>
    <row r="7" spans="1:14" ht="12.75">
      <c r="A7" s="712" t="s">
        <v>947</v>
      </c>
      <c r="B7" s="2"/>
      <c r="C7" s="2"/>
      <c r="D7" s="2"/>
      <c r="E7" s="4"/>
      <c r="J7" s="711" t="s">
        <v>1262</v>
      </c>
      <c r="K7" s="713" t="s">
        <v>948</v>
      </c>
      <c r="L7" s="713"/>
      <c r="M7" s="933" t="s">
        <v>949</v>
      </c>
      <c r="N7" s="934"/>
    </row>
    <row r="8" spans="1:14" ht="12.75">
      <c r="A8" s="3" t="s">
        <v>1422</v>
      </c>
      <c r="B8" s="2">
        <v>1901</v>
      </c>
      <c r="C8" s="2">
        <v>178</v>
      </c>
      <c r="D8" s="2">
        <v>161</v>
      </c>
      <c r="E8" s="4">
        <v>195</v>
      </c>
      <c r="F8" s="26">
        <v>3476</v>
      </c>
      <c r="G8" s="26">
        <v>227</v>
      </c>
      <c r="J8" s="714"/>
      <c r="K8" s="715">
        <v>2006</v>
      </c>
      <c r="L8" s="716">
        <v>2010</v>
      </c>
      <c r="M8" s="717">
        <v>2006</v>
      </c>
      <c r="N8" s="321">
        <v>2010</v>
      </c>
    </row>
    <row r="9" spans="1:13" ht="12.75">
      <c r="A9" s="3" t="s">
        <v>1235</v>
      </c>
      <c r="B9" s="2">
        <v>2766</v>
      </c>
      <c r="C9" s="2">
        <v>109</v>
      </c>
      <c r="D9" s="2">
        <v>91</v>
      </c>
      <c r="E9" s="4">
        <v>127</v>
      </c>
      <c r="F9" s="26">
        <v>2511</v>
      </c>
      <c r="G9" s="26">
        <v>118</v>
      </c>
      <c r="J9" s="3"/>
      <c r="K9" s="2"/>
      <c r="L9" s="2"/>
      <c r="M9" s="2"/>
    </row>
    <row r="10" spans="1:13" ht="12.75">
      <c r="A10" s="3" t="s">
        <v>1217</v>
      </c>
      <c r="B10" s="2">
        <v>510</v>
      </c>
      <c r="C10" s="2">
        <v>10</v>
      </c>
      <c r="D10" s="2">
        <v>7</v>
      </c>
      <c r="E10" s="4">
        <v>13</v>
      </c>
      <c r="F10" s="26">
        <v>750</v>
      </c>
      <c r="G10" s="26">
        <v>8</v>
      </c>
      <c r="J10" s="712" t="s">
        <v>947</v>
      </c>
      <c r="K10" s="2"/>
      <c r="L10" s="2"/>
      <c r="M10" s="2"/>
    </row>
    <row r="11" spans="1:14" ht="12.75">
      <c r="A11" s="712" t="s">
        <v>950</v>
      </c>
      <c r="B11" s="58">
        <f>SUM(B8:B10)</f>
        <v>5177</v>
      </c>
      <c r="C11" s="58">
        <f>SUM(C8:C10)</f>
        <v>297</v>
      </c>
      <c r="D11" s="58">
        <f>SUM(D8:D10)</f>
        <v>259</v>
      </c>
      <c r="E11" s="448">
        <f>SUM(E8:E10)</f>
        <v>335</v>
      </c>
      <c r="F11" s="718">
        <v>6712</v>
      </c>
      <c r="G11" s="718">
        <f>SUM(G8:G10)</f>
        <v>353</v>
      </c>
      <c r="J11" s="3" t="s">
        <v>1422</v>
      </c>
      <c r="K11" s="2">
        <v>1901</v>
      </c>
      <c r="L11" s="26">
        <v>227</v>
      </c>
      <c r="M11" s="2">
        <v>178</v>
      </c>
      <c r="N11" s="26">
        <v>3476</v>
      </c>
    </row>
    <row r="12" spans="1:14" ht="12.75">
      <c r="A12" s="712" t="s">
        <v>951</v>
      </c>
      <c r="B12" s="2"/>
      <c r="C12" s="2"/>
      <c r="D12" s="2"/>
      <c r="E12" s="4"/>
      <c r="J12" s="3" t="s">
        <v>1235</v>
      </c>
      <c r="K12" s="2">
        <v>2766</v>
      </c>
      <c r="L12" s="26">
        <v>118</v>
      </c>
      <c r="M12" s="2">
        <v>109</v>
      </c>
      <c r="N12" s="26">
        <v>2511</v>
      </c>
    </row>
    <row r="13" spans="1:14" ht="12.75">
      <c r="A13" s="3" t="s">
        <v>1214</v>
      </c>
      <c r="B13" s="2">
        <v>14126</v>
      </c>
      <c r="C13" s="2">
        <v>95</v>
      </c>
      <c r="D13" s="2">
        <v>84</v>
      </c>
      <c r="E13" s="4">
        <v>107</v>
      </c>
      <c r="F13" s="26">
        <v>4495</v>
      </c>
      <c r="G13">
        <v>72</v>
      </c>
      <c r="J13" s="3" t="s">
        <v>1217</v>
      </c>
      <c r="K13" s="2">
        <v>510</v>
      </c>
      <c r="L13" s="26">
        <v>8</v>
      </c>
      <c r="M13" s="2">
        <v>10</v>
      </c>
      <c r="N13" s="26">
        <v>750</v>
      </c>
    </row>
    <row r="14" spans="1:14" ht="12.75">
      <c r="A14" s="3" t="s">
        <v>897</v>
      </c>
      <c r="B14" s="2">
        <v>3609</v>
      </c>
      <c r="C14" s="2">
        <v>26</v>
      </c>
      <c r="D14" s="2">
        <v>23</v>
      </c>
      <c r="E14" s="4">
        <v>28</v>
      </c>
      <c r="F14" s="26">
        <v>3514</v>
      </c>
      <c r="G14">
        <v>26</v>
      </c>
      <c r="J14" s="712" t="s">
        <v>950</v>
      </c>
      <c r="K14" s="58">
        <f>SUM(K11:K13)</f>
        <v>5177</v>
      </c>
      <c r="L14" s="718">
        <f>SUM(L11:L13)</f>
        <v>353</v>
      </c>
      <c r="M14" s="58">
        <f>SUM(M11:M13)</f>
        <v>297</v>
      </c>
      <c r="N14" s="718">
        <v>6712</v>
      </c>
    </row>
    <row r="15" spans="1:13" ht="12.75">
      <c r="A15" s="3" t="s">
        <v>1224</v>
      </c>
      <c r="B15" s="2">
        <v>15614</v>
      </c>
      <c r="C15" s="2">
        <v>300</v>
      </c>
      <c r="D15" s="2">
        <v>236</v>
      </c>
      <c r="E15" s="4">
        <v>364</v>
      </c>
      <c r="F15" s="26">
        <v>13833</v>
      </c>
      <c r="G15">
        <v>257</v>
      </c>
      <c r="J15" s="712" t="s">
        <v>951</v>
      </c>
      <c r="K15" s="2"/>
      <c r="M15" s="2"/>
    </row>
    <row r="16" spans="1:14" ht="12.75">
      <c r="A16" s="3" t="s">
        <v>1225</v>
      </c>
      <c r="B16" s="2">
        <v>4273</v>
      </c>
      <c r="C16" s="2">
        <v>103</v>
      </c>
      <c r="D16" s="2">
        <v>76</v>
      </c>
      <c r="E16" s="4">
        <v>131</v>
      </c>
      <c r="F16" s="26">
        <v>11960</v>
      </c>
      <c r="G16">
        <v>169</v>
      </c>
      <c r="J16" s="3" t="s">
        <v>1214</v>
      </c>
      <c r="K16" s="2">
        <v>14126</v>
      </c>
      <c r="L16">
        <v>72</v>
      </c>
      <c r="M16" s="2">
        <v>95</v>
      </c>
      <c r="N16" s="26">
        <v>4495</v>
      </c>
    </row>
    <row r="17" spans="1:14" ht="12.75">
      <c r="A17" s="3" t="s">
        <v>1229</v>
      </c>
      <c r="B17" s="2">
        <v>9144</v>
      </c>
      <c r="C17" s="2">
        <v>45</v>
      </c>
      <c r="D17" s="2">
        <v>37</v>
      </c>
      <c r="E17" s="4">
        <v>53</v>
      </c>
      <c r="F17" s="26">
        <v>3398</v>
      </c>
      <c r="G17">
        <v>32</v>
      </c>
      <c r="J17" s="3" t="s">
        <v>897</v>
      </c>
      <c r="K17" s="2">
        <v>3609</v>
      </c>
      <c r="L17">
        <v>26</v>
      </c>
      <c r="M17" s="2">
        <v>26</v>
      </c>
      <c r="N17" s="26">
        <v>3514</v>
      </c>
    </row>
    <row r="18" spans="1:14" ht="12.75">
      <c r="A18" s="3" t="s">
        <v>1231</v>
      </c>
      <c r="B18" s="2">
        <v>356</v>
      </c>
      <c r="C18" s="2">
        <v>32</v>
      </c>
      <c r="D18" s="2">
        <v>30</v>
      </c>
      <c r="E18" s="4">
        <v>35</v>
      </c>
      <c r="F18" s="26">
        <v>637</v>
      </c>
      <c r="G18">
        <v>36</v>
      </c>
      <c r="J18" s="3" t="s">
        <v>1224</v>
      </c>
      <c r="K18" s="2">
        <v>15614</v>
      </c>
      <c r="L18">
        <v>257</v>
      </c>
      <c r="M18" s="2">
        <v>300</v>
      </c>
      <c r="N18" s="26">
        <v>13833</v>
      </c>
    </row>
    <row r="19" spans="1:14" ht="12.75">
      <c r="A19" s="3" t="s">
        <v>952</v>
      </c>
      <c r="B19" s="2">
        <v>1488</v>
      </c>
      <c r="C19" s="935" t="s">
        <v>953</v>
      </c>
      <c r="D19" s="935"/>
      <c r="E19" s="909"/>
      <c r="F19" s="26">
        <v>1180</v>
      </c>
      <c r="G19">
        <v>10</v>
      </c>
      <c r="J19" s="3" t="s">
        <v>1225</v>
      </c>
      <c r="K19" s="2">
        <v>4273</v>
      </c>
      <c r="L19">
        <v>169</v>
      </c>
      <c r="M19" s="2">
        <v>103</v>
      </c>
      <c r="N19" s="26">
        <v>11960</v>
      </c>
    </row>
    <row r="20" spans="1:14" ht="12.75">
      <c r="A20" s="712" t="s">
        <v>954</v>
      </c>
      <c r="B20" s="58">
        <f>SUM(B13:B19)</f>
        <v>48610</v>
      </c>
      <c r="C20" s="58">
        <f>SUM(C13:C19)</f>
        <v>601</v>
      </c>
      <c r="D20" s="58">
        <f>SUM(D13:D19)</f>
        <v>486</v>
      </c>
      <c r="E20" s="448">
        <f>SUM(E13:E19)</f>
        <v>718</v>
      </c>
      <c r="F20" s="8">
        <v>39017</v>
      </c>
      <c r="G20" s="8">
        <v>601</v>
      </c>
      <c r="J20" s="3" t="s">
        <v>1229</v>
      </c>
      <c r="K20" s="2">
        <v>9144</v>
      </c>
      <c r="L20">
        <v>32</v>
      </c>
      <c r="M20" s="2">
        <v>45</v>
      </c>
      <c r="N20" s="26">
        <v>3398</v>
      </c>
    </row>
    <row r="21" spans="1:14" ht="12.75">
      <c r="A21" s="712" t="s">
        <v>955</v>
      </c>
      <c r="B21" s="2"/>
      <c r="C21" s="2"/>
      <c r="D21" s="2"/>
      <c r="E21" s="4"/>
      <c r="J21" s="3" t="s">
        <v>1231</v>
      </c>
      <c r="K21" s="2">
        <v>356</v>
      </c>
      <c r="L21">
        <v>36</v>
      </c>
      <c r="M21" s="2">
        <v>32</v>
      </c>
      <c r="N21" s="26">
        <v>637</v>
      </c>
    </row>
    <row r="22" spans="1:14" ht="12.75">
      <c r="A22" s="299" t="s">
        <v>1222</v>
      </c>
      <c r="B22" s="2">
        <v>18715</v>
      </c>
      <c r="C22" s="2">
        <v>290</v>
      </c>
      <c r="D22" s="2">
        <v>241</v>
      </c>
      <c r="E22" s="4">
        <v>339</v>
      </c>
      <c r="F22" s="26">
        <v>14414</v>
      </c>
      <c r="G22">
        <v>300</v>
      </c>
      <c r="J22" s="3" t="s">
        <v>952</v>
      </c>
      <c r="K22" s="2">
        <v>1488</v>
      </c>
      <c r="L22">
        <v>10</v>
      </c>
      <c r="M22" s="12" t="s">
        <v>1273</v>
      </c>
      <c r="N22" s="26">
        <v>1180</v>
      </c>
    </row>
    <row r="23" spans="1:14" ht="12.75">
      <c r="A23" s="299" t="s">
        <v>1223</v>
      </c>
      <c r="B23" s="2">
        <v>6168</v>
      </c>
      <c r="C23" s="2">
        <v>46</v>
      </c>
      <c r="D23" s="2">
        <v>39</v>
      </c>
      <c r="E23" s="4">
        <v>53</v>
      </c>
      <c r="F23" s="26">
        <v>6804</v>
      </c>
      <c r="G23">
        <v>71</v>
      </c>
      <c r="J23" s="712" t="s">
        <v>954</v>
      </c>
      <c r="K23" s="58">
        <f>SUM(K16:K22)</f>
        <v>48610</v>
      </c>
      <c r="L23" s="8">
        <v>601</v>
      </c>
      <c r="M23" s="58">
        <f>SUM(M16:M22)</f>
        <v>601</v>
      </c>
      <c r="N23" s="8">
        <v>39017</v>
      </c>
    </row>
    <row r="24" spans="1:13" ht="12.75">
      <c r="A24" s="299" t="s">
        <v>1233</v>
      </c>
      <c r="B24" s="2">
        <v>9211</v>
      </c>
      <c r="C24" s="2">
        <v>76</v>
      </c>
      <c r="D24" s="2">
        <v>56</v>
      </c>
      <c r="E24" s="4">
        <v>95</v>
      </c>
      <c r="F24" s="26">
        <v>8389</v>
      </c>
      <c r="G24">
        <v>163</v>
      </c>
      <c r="J24" s="712" t="s">
        <v>955</v>
      </c>
      <c r="K24" s="2"/>
      <c r="M24" s="2"/>
    </row>
    <row r="25" spans="1:14" ht="11.25" customHeight="1">
      <c r="A25" s="712" t="s">
        <v>1301</v>
      </c>
      <c r="B25" s="58">
        <f>SUM(B22:B24)</f>
        <v>34094</v>
      </c>
      <c r="C25" s="58">
        <v>412</v>
      </c>
      <c r="D25" s="58">
        <f>SUM(D22:D24)</f>
        <v>336</v>
      </c>
      <c r="E25" s="448">
        <f>SUM(E22:E24)</f>
        <v>487</v>
      </c>
      <c r="F25" s="718">
        <v>29607</v>
      </c>
      <c r="G25" s="8">
        <v>534</v>
      </c>
      <c r="J25" s="299" t="s">
        <v>1222</v>
      </c>
      <c r="K25" s="2">
        <v>18715</v>
      </c>
      <c r="L25">
        <v>300</v>
      </c>
      <c r="M25" s="2">
        <v>290</v>
      </c>
      <c r="N25" s="26">
        <v>14414</v>
      </c>
    </row>
    <row r="26" spans="1:14" ht="12.75">
      <c r="A26" s="712"/>
      <c r="B26" s="2"/>
      <c r="C26" s="2"/>
      <c r="D26" s="2"/>
      <c r="E26" s="4"/>
      <c r="J26" s="299" t="s">
        <v>1223</v>
      </c>
      <c r="K26" s="2">
        <v>6168</v>
      </c>
      <c r="L26">
        <v>71</v>
      </c>
      <c r="M26" s="2">
        <v>46</v>
      </c>
      <c r="N26" s="26">
        <v>6804</v>
      </c>
    </row>
    <row r="27" spans="1:14" ht="12.75">
      <c r="A27" s="712"/>
      <c r="B27" s="2"/>
      <c r="C27" s="2"/>
      <c r="D27" s="2"/>
      <c r="E27" s="4"/>
      <c r="J27" s="299" t="s">
        <v>1233</v>
      </c>
      <c r="K27" s="2">
        <v>9211</v>
      </c>
      <c r="L27">
        <v>163</v>
      </c>
      <c r="M27" s="2">
        <v>76</v>
      </c>
      <c r="N27" s="26">
        <v>8389</v>
      </c>
    </row>
    <row r="28" spans="1:14" ht="12.75">
      <c r="A28" s="712" t="s">
        <v>956</v>
      </c>
      <c r="B28" s="2"/>
      <c r="C28" s="2"/>
      <c r="D28" s="2"/>
      <c r="E28" s="4"/>
      <c r="J28" s="712" t="s">
        <v>1301</v>
      </c>
      <c r="K28" s="58">
        <f>SUM(K25:K27)</f>
        <v>34094</v>
      </c>
      <c r="L28" s="8">
        <v>534</v>
      </c>
      <c r="M28" s="58">
        <v>412</v>
      </c>
      <c r="N28" s="718">
        <v>29607</v>
      </c>
    </row>
    <row r="29" spans="1:13" ht="12.75">
      <c r="A29" s="3" t="s">
        <v>957</v>
      </c>
      <c r="B29" s="2">
        <v>1164</v>
      </c>
      <c r="C29" s="2">
        <v>70</v>
      </c>
      <c r="D29" s="2">
        <v>60</v>
      </c>
      <c r="E29" s="4">
        <v>80</v>
      </c>
      <c r="F29" s="26">
        <v>2381</v>
      </c>
      <c r="G29">
        <v>143</v>
      </c>
      <c r="J29" s="712"/>
      <c r="K29" s="2"/>
      <c r="M29" s="2"/>
    </row>
    <row r="30" spans="1:13" ht="12.75">
      <c r="A30" s="299" t="s">
        <v>958</v>
      </c>
      <c r="B30" s="2">
        <v>1685</v>
      </c>
      <c r="C30" s="2">
        <v>14</v>
      </c>
      <c r="D30" s="2">
        <v>12</v>
      </c>
      <c r="E30" s="4">
        <v>18</v>
      </c>
      <c r="F30" s="26">
        <v>1304</v>
      </c>
      <c r="G30" t="s">
        <v>1273</v>
      </c>
      <c r="J30" s="712"/>
      <c r="K30" s="2"/>
      <c r="M30" s="2"/>
    </row>
    <row r="31" spans="1:13" ht="12.75">
      <c r="A31" s="299" t="s">
        <v>959</v>
      </c>
      <c r="B31" s="2">
        <v>785</v>
      </c>
      <c r="C31" s="2">
        <v>6</v>
      </c>
      <c r="D31" s="2">
        <v>4</v>
      </c>
      <c r="E31" s="4">
        <v>8</v>
      </c>
      <c r="F31" s="26">
        <v>416</v>
      </c>
      <c r="G31">
        <v>5</v>
      </c>
      <c r="J31" s="712" t="s">
        <v>956</v>
      </c>
      <c r="K31" s="2"/>
      <c r="M31" s="2"/>
    </row>
    <row r="32" spans="1:14" ht="12.75">
      <c r="A32" s="299" t="s">
        <v>960</v>
      </c>
      <c r="B32" s="2">
        <v>596</v>
      </c>
      <c r="C32" s="2">
        <v>10</v>
      </c>
      <c r="D32" s="2">
        <v>8</v>
      </c>
      <c r="E32" s="4">
        <v>12</v>
      </c>
      <c r="F32" s="26">
        <v>799</v>
      </c>
      <c r="G32" t="s">
        <v>1273</v>
      </c>
      <c r="J32" s="3" t="s">
        <v>957</v>
      </c>
      <c r="K32" s="2">
        <v>1164</v>
      </c>
      <c r="L32">
        <v>143</v>
      </c>
      <c r="M32" s="2">
        <v>70</v>
      </c>
      <c r="N32" s="26">
        <v>2381</v>
      </c>
    </row>
    <row r="33" spans="1:14" ht="12.75">
      <c r="A33" s="712" t="s">
        <v>961</v>
      </c>
      <c r="B33" s="58">
        <f>SUM(B29:B32)</f>
        <v>4230</v>
      </c>
      <c r="C33" s="58">
        <f>SUM(C29:C32)</f>
        <v>100</v>
      </c>
      <c r="D33" s="58">
        <f>SUM(D29:D32)</f>
        <v>84</v>
      </c>
      <c r="E33" s="448">
        <f>SUM(E29:E32)</f>
        <v>118</v>
      </c>
      <c r="F33" s="26">
        <v>4900</v>
      </c>
      <c r="G33">
        <v>148</v>
      </c>
      <c r="J33" s="299" t="s">
        <v>958</v>
      </c>
      <c r="K33" s="2">
        <v>1685</v>
      </c>
      <c r="L33" t="s">
        <v>1273</v>
      </c>
      <c r="M33" s="2">
        <v>14</v>
      </c>
      <c r="N33" s="26">
        <v>1304</v>
      </c>
    </row>
    <row r="34" spans="1:14" ht="12.75">
      <c r="A34" s="3" t="s">
        <v>753</v>
      </c>
      <c r="B34" s="2">
        <v>1586</v>
      </c>
      <c r="C34" s="935" t="s">
        <v>953</v>
      </c>
      <c r="D34" s="935"/>
      <c r="E34" s="909"/>
      <c r="F34" s="26">
        <v>1645</v>
      </c>
      <c r="G34">
        <v>70</v>
      </c>
      <c r="J34" s="299" t="s">
        <v>959</v>
      </c>
      <c r="K34" s="2">
        <v>785</v>
      </c>
      <c r="L34">
        <v>5</v>
      </c>
      <c r="M34" s="2">
        <v>6</v>
      </c>
      <c r="N34" s="26">
        <v>416</v>
      </c>
    </row>
    <row r="35" spans="1:14" ht="12.75">
      <c r="A35" s="714" t="s">
        <v>962</v>
      </c>
      <c r="B35" s="719">
        <v>93697</v>
      </c>
      <c r="C35" s="719">
        <v>1411</v>
      </c>
      <c r="D35" s="719">
        <v>1165</v>
      </c>
      <c r="E35" s="705">
        <v>1657</v>
      </c>
      <c r="F35" s="718">
        <v>81881</v>
      </c>
      <c r="G35" s="718">
        <v>1706</v>
      </c>
      <c r="J35" s="299" t="s">
        <v>960</v>
      </c>
      <c r="K35" s="2">
        <v>596</v>
      </c>
      <c r="L35" t="s">
        <v>1273</v>
      </c>
      <c r="M35" s="2">
        <v>10</v>
      </c>
      <c r="N35" s="26">
        <v>799</v>
      </c>
    </row>
    <row r="36" spans="1:14" ht="12.75">
      <c r="A36" t="s">
        <v>963</v>
      </c>
      <c r="J36" s="712" t="s">
        <v>961</v>
      </c>
      <c r="K36" s="58">
        <f>SUM(K32:K35)</f>
        <v>4230</v>
      </c>
      <c r="L36">
        <v>148</v>
      </c>
      <c r="M36" s="58">
        <f>SUM(M32:M35)</f>
        <v>100</v>
      </c>
      <c r="N36" s="26">
        <v>4900</v>
      </c>
    </row>
    <row r="37" spans="1:14" ht="27.75" customHeight="1">
      <c r="A37" s="910" t="s">
        <v>964</v>
      </c>
      <c r="B37" s="910"/>
      <c r="C37" s="910"/>
      <c r="D37" s="910"/>
      <c r="E37" s="910"/>
      <c r="J37" s="3" t="s">
        <v>753</v>
      </c>
      <c r="K37" s="2">
        <v>1586</v>
      </c>
      <c r="L37">
        <v>70</v>
      </c>
      <c r="M37" s="12" t="s">
        <v>1273</v>
      </c>
      <c r="N37" s="26">
        <v>1645</v>
      </c>
    </row>
    <row r="38" spans="1:14" ht="26.25" customHeight="1">
      <c r="A38" s="929" t="s">
        <v>965</v>
      </c>
      <c r="B38" s="929"/>
      <c r="C38" s="929"/>
      <c r="D38" s="929"/>
      <c r="E38" s="929"/>
      <c r="J38" s="714" t="s">
        <v>962</v>
      </c>
      <c r="K38" s="719">
        <v>93697</v>
      </c>
      <c r="L38" s="720">
        <v>1706</v>
      </c>
      <c r="M38" s="719">
        <v>1411</v>
      </c>
      <c r="N38" s="720">
        <v>81881</v>
      </c>
    </row>
    <row r="39" ht="12.75">
      <c r="J39" t="s">
        <v>966</v>
      </c>
    </row>
    <row r="40" spans="10:13" ht="12.75">
      <c r="J40" s="910" t="s">
        <v>964</v>
      </c>
      <c r="K40" s="910"/>
      <c r="L40" s="910"/>
      <c r="M40" s="910"/>
    </row>
    <row r="41" spans="10:13" ht="12.75">
      <c r="J41" s="929" t="s">
        <v>965</v>
      </c>
      <c r="K41" s="929"/>
      <c r="L41" s="929"/>
      <c r="M41" s="929"/>
    </row>
  </sheetData>
  <mergeCells count="12">
    <mergeCell ref="A37:E37"/>
    <mergeCell ref="A38:E38"/>
    <mergeCell ref="J40:M40"/>
    <mergeCell ref="J41:M41"/>
    <mergeCell ref="B6:C6"/>
    <mergeCell ref="M7:N7"/>
    <mergeCell ref="C19:E19"/>
    <mergeCell ref="C34:E34"/>
    <mergeCell ref="A1:E2"/>
    <mergeCell ref="J2:N2"/>
    <mergeCell ref="C4:E4"/>
    <mergeCell ref="J4:N5"/>
  </mergeCells>
  <printOptions/>
  <pageMargins left="0.75" right="0.75" top="1" bottom="1" header="0.5" footer="0.5"/>
  <pageSetup horizontalDpi="600" verticalDpi="600" orientation="portrait" scale="84" r:id="rId1"/>
</worksheet>
</file>

<file path=xl/worksheets/sheet12.xml><?xml version="1.0" encoding="utf-8"?>
<worksheet xmlns="http://schemas.openxmlformats.org/spreadsheetml/2006/main" xmlns:r="http://schemas.openxmlformats.org/officeDocument/2006/relationships">
  <dimension ref="A1:E23"/>
  <sheetViews>
    <sheetView view="pageBreakPreview" zoomScale="60" workbookViewId="0" topLeftCell="A1">
      <selection activeCell="E36" sqref="E36"/>
    </sheetView>
  </sheetViews>
  <sheetFormatPr defaultColWidth="9.140625" defaultRowHeight="12.75"/>
  <cols>
    <col min="1" max="1" width="9.140625" style="65" customWidth="1"/>
    <col min="2" max="2" width="25.7109375" style="0" customWidth="1"/>
    <col min="3" max="3" width="15.140625" style="0" bestFit="1" customWidth="1"/>
    <col min="4" max="4" width="19.421875" style="65" customWidth="1"/>
    <col min="5" max="5" width="24.8515625" style="0" bestFit="1" customWidth="1"/>
  </cols>
  <sheetData>
    <row r="1" spans="1:5" ht="12.75">
      <c r="A1" s="999" t="s">
        <v>914</v>
      </c>
      <c r="B1" s="999"/>
      <c r="C1" s="999"/>
      <c r="D1" s="999"/>
      <c r="E1" s="999"/>
    </row>
    <row r="2" spans="1:5" ht="29.25" customHeight="1">
      <c r="A2" s="999"/>
      <c r="B2" s="999"/>
      <c r="C2" s="999"/>
      <c r="D2" s="999"/>
      <c r="E2" s="999"/>
    </row>
    <row r="3" spans="1:5" ht="29.25" customHeight="1">
      <c r="A3" s="589"/>
      <c r="B3" s="589"/>
      <c r="C3" s="589"/>
      <c r="D3" s="589"/>
      <c r="E3" t="s">
        <v>915</v>
      </c>
    </row>
    <row r="4" spans="1:5" s="29" customFormat="1" ht="25.5" customHeight="1">
      <c r="A4" s="63" t="s">
        <v>916</v>
      </c>
      <c r="B4" s="707" t="s">
        <v>74</v>
      </c>
      <c r="C4" s="707" t="s">
        <v>1262</v>
      </c>
      <c r="D4" s="37" t="s">
        <v>917</v>
      </c>
      <c r="E4" s="707" t="s">
        <v>918</v>
      </c>
    </row>
    <row r="5" spans="1:5" ht="12.75">
      <c r="A5" s="145"/>
      <c r="B5" s="129"/>
      <c r="C5" s="129"/>
      <c r="D5" s="708"/>
      <c r="E5" s="129"/>
    </row>
    <row r="6" spans="1:5" ht="24.75" customHeight="1">
      <c r="A6" s="539">
        <v>1</v>
      </c>
      <c r="B6" s="4" t="s">
        <v>919</v>
      </c>
      <c r="C6" s="4" t="s">
        <v>1235</v>
      </c>
      <c r="D6" s="452">
        <v>712.88</v>
      </c>
      <c r="E6" s="4" t="s">
        <v>920</v>
      </c>
    </row>
    <row r="7" spans="1:5" ht="24.75" customHeight="1">
      <c r="A7" s="539">
        <v>2</v>
      </c>
      <c r="B7" s="4" t="s">
        <v>921</v>
      </c>
      <c r="C7" s="4" t="s">
        <v>1224</v>
      </c>
      <c r="D7" s="452">
        <v>793.984</v>
      </c>
      <c r="E7" s="4" t="s">
        <v>922</v>
      </c>
    </row>
    <row r="8" spans="1:5" ht="27" customHeight="1">
      <c r="A8" s="539">
        <v>3</v>
      </c>
      <c r="B8" s="4" t="s">
        <v>923</v>
      </c>
      <c r="C8" s="4" t="s">
        <v>1229</v>
      </c>
      <c r="D8" s="452">
        <v>956.17</v>
      </c>
      <c r="E8" s="4" t="s">
        <v>922</v>
      </c>
    </row>
    <row r="9" spans="1:5" ht="39.75" customHeight="1">
      <c r="A9" s="539">
        <v>4</v>
      </c>
      <c r="B9" s="578" t="s">
        <v>924</v>
      </c>
      <c r="C9" s="4" t="s">
        <v>1231</v>
      </c>
      <c r="D9" s="452">
        <v>484.17</v>
      </c>
      <c r="E9" s="4" t="s">
        <v>925</v>
      </c>
    </row>
    <row r="10" spans="1:5" ht="37.5" customHeight="1">
      <c r="A10" s="709">
        <v>5</v>
      </c>
      <c r="B10" s="6" t="s">
        <v>926</v>
      </c>
      <c r="C10" s="6" t="s">
        <v>1222</v>
      </c>
      <c r="D10" s="536" t="s">
        <v>927</v>
      </c>
      <c r="E10" s="6" t="s">
        <v>928</v>
      </c>
    </row>
    <row r="14" spans="1:5" ht="12.75">
      <c r="A14" s="999" t="s">
        <v>929</v>
      </c>
      <c r="B14" s="999"/>
      <c r="C14" s="999"/>
      <c r="D14" s="999"/>
      <c r="E14" s="999"/>
    </row>
    <row r="15" spans="1:5" ht="21.75" customHeight="1">
      <c r="A15" s="999"/>
      <c r="B15" s="999"/>
      <c r="C15" s="999"/>
      <c r="D15" s="999"/>
      <c r="E15" s="999"/>
    </row>
    <row r="16" ht="12.75">
      <c r="E16" t="s">
        <v>915</v>
      </c>
    </row>
    <row r="17" spans="1:5" s="8" customFormat="1" ht="25.5">
      <c r="A17" s="63" t="s">
        <v>916</v>
      </c>
      <c r="B17" s="707" t="s">
        <v>74</v>
      </c>
      <c r="C17" s="63" t="s">
        <v>1262</v>
      </c>
      <c r="D17" s="37" t="s">
        <v>930</v>
      </c>
      <c r="E17" s="707" t="s">
        <v>918</v>
      </c>
    </row>
    <row r="18" spans="1:5" ht="25.5" customHeight="1">
      <c r="A18" s="145">
        <v>1</v>
      </c>
      <c r="B18" s="129" t="s">
        <v>931</v>
      </c>
      <c r="C18" s="129" t="s">
        <v>1225</v>
      </c>
      <c r="D18" s="708">
        <v>775</v>
      </c>
      <c r="E18" s="4" t="s">
        <v>932</v>
      </c>
    </row>
    <row r="19" spans="1:5" ht="26.25" customHeight="1">
      <c r="A19" s="19">
        <v>2</v>
      </c>
      <c r="B19" s="4" t="s">
        <v>933</v>
      </c>
      <c r="C19" s="4" t="s">
        <v>1235</v>
      </c>
      <c r="D19" s="452">
        <v>490</v>
      </c>
      <c r="E19" s="4" t="s">
        <v>932</v>
      </c>
    </row>
    <row r="20" spans="1:5" ht="26.25" customHeight="1">
      <c r="A20" s="19">
        <v>3</v>
      </c>
      <c r="B20" s="4" t="s">
        <v>934</v>
      </c>
      <c r="C20" s="4" t="s">
        <v>1225</v>
      </c>
      <c r="D20" s="452">
        <v>657</v>
      </c>
      <c r="E20" s="4" t="s">
        <v>935</v>
      </c>
    </row>
    <row r="21" spans="1:5" ht="24" customHeight="1">
      <c r="A21" s="19">
        <v>4</v>
      </c>
      <c r="B21" s="4" t="s">
        <v>936</v>
      </c>
      <c r="C21" s="4" t="s">
        <v>1233</v>
      </c>
      <c r="D21" s="452">
        <v>922.62</v>
      </c>
      <c r="E21" s="4" t="s">
        <v>937</v>
      </c>
    </row>
    <row r="22" spans="1:5" ht="27.75" customHeight="1">
      <c r="A22" s="19">
        <v>5</v>
      </c>
      <c r="B22" s="4" t="s">
        <v>938</v>
      </c>
      <c r="C22" s="4" t="s">
        <v>1277</v>
      </c>
      <c r="D22" s="452">
        <v>1440</v>
      </c>
      <c r="E22" s="4" t="s">
        <v>925</v>
      </c>
    </row>
    <row r="23" spans="1:5" ht="23.25" customHeight="1">
      <c r="A23" s="18">
        <v>6</v>
      </c>
      <c r="B23" s="6" t="s">
        <v>939</v>
      </c>
      <c r="C23" s="6" t="s">
        <v>1249</v>
      </c>
      <c r="D23" s="456">
        <v>208</v>
      </c>
      <c r="E23" s="6" t="s">
        <v>932</v>
      </c>
    </row>
  </sheetData>
  <mergeCells count="2">
    <mergeCell ref="A1:E2"/>
    <mergeCell ref="A14:E15"/>
  </mergeCells>
  <printOptions/>
  <pageMargins left="0.75" right="0.75" top="1" bottom="1" header="0.5" footer="0.5"/>
  <pageSetup horizontalDpi="600" verticalDpi="600" orientation="portrait" scale="96" r:id="rId1"/>
</worksheet>
</file>

<file path=xl/worksheets/sheet13.xml><?xml version="1.0" encoding="utf-8"?>
<worksheet xmlns="http://schemas.openxmlformats.org/spreadsheetml/2006/main" xmlns:r="http://schemas.openxmlformats.org/officeDocument/2006/relationships">
  <dimension ref="A1:G62"/>
  <sheetViews>
    <sheetView view="pageBreakPreview" zoomScale="60" workbookViewId="0" topLeftCell="A22">
      <selection activeCell="I12" sqref="I12"/>
    </sheetView>
  </sheetViews>
  <sheetFormatPr defaultColWidth="9.140625" defaultRowHeight="21" customHeight="1"/>
  <cols>
    <col min="1" max="1" width="5.57421875" style="0" customWidth="1"/>
    <col min="2" max="2" width="13.00390625" style="0" customWidth="1"/>
    <col min="3" max="3" width="20.8515625" style="0" customWidth="1"/>
    <col min="4" max="4" width="20.421875" style="0" customWidth="1"/>
    <col min="5" max="5" width="15.140625" style="0" customWidth="1"/>
    <col min="6" max="6" width="12.7109375" style="88" customWidth="1"/>
    <col min="7" max="7" width="10.140625" style="88" customWidth="1"/>
  </cols>
  <sheetData>
    <row r="1" spans="1:7" ht="21" customHeight="1">
      <c r="A1" s="912" t="s">
        <v>839</v>
      </c>
      <c r="B1" s="912"/>
      <c r="C1" s="912"/>
      <c r="D1" s="912"/>
      <c r="E1" s="912"/>
      <c r="F1" s="912"/>
      <c r="G1" s="912"/>
    </row>
    <row r="2" spans="1:7" ht="21" customHeight="1">
      <c r="A2" s="590"/>
      <c r="B2" s="590"/>
      <c r="C2" s="590"/>
      <c r="D2" s="590"/>
      <c r="E2" s="590"/>
      <c r="F2" s="590" t="s">
        <v>840</v>
      </c>
      <c r="G2" s="590"/>
    </row>
    <row r="3" spans="1:7" s="115" customFormat="1" ht="38.25">
      <c r="A3" s="89" t="s">
        <v>841</v>
      </c>
      <c r="B3" s="46" t="s">
        <v>842</v>
      </c>
      <c r="C3" s="66" t="s">
        <v>843</v>
      </c>
      <c r="D3" s="46" t="s">
        <v>844</v>
      </c>
      <c r="E3" s="67" t="s">
        <v>845</v>
      </c>
      <c r="F3" s="675" t="s">
        <v>846</v>
      </c>
      <c r="G3" s="676" t="s">
        <v>847</v>
      </c>
    </row>
    <row r="4" spans="1:7" s="115" customFormat="1" ht="12.75">
      <c r="A4" s="577"/>
      <c r="B4" s="565"/>
      <c r="C4" s="677"/>
      <c r="D4" s="565"/>
      <c r="E4" s="567" t="s">
        <v>848</v>
      </c>
      <c r="F4" s="678" t="s">
        <v>849</v>
      </c>
      <c r="G4" s="679"/>
    </row>
    <row r="5" spans="1:7" ht="12.75" customHeight="1">
      <c r="A5" s="577">
        <v>1</v>
      </c>
      <c r="B5" s="565">
        <v>2</v>
      </c>
      <c r="C5" s="577">
        <v>3</v>
      </c>
      <c r="D5" s="565">
        <v>4</v>
      </c>
      <c r="E5" s="565">
        <v>5</v>
      </c>
      <c r="F5" s="680"/>
      <c r="G5" s="221"/>
    </row>
    <row r="6" spans="1:7" ht="12.75" customHeight="1">
      <c r="A6" s="194"/>
      <c r="B6" s="44"/>
      <c r="C6" s="681"/>
      <c r="D6" s="682"/>
      <c r="E6" s="683"/>
      <c r="F6" s="220"/>
      <c r="G6" s="214"/>
    </row>
    <row r="7" spans="1:7" ht="18" customHeight="1">
      <c r="A7" s="684">
        <v>1</v>
      </c>
      <c r="B7" s="685" t="s">
        <v>850</v>
      </c>
      <c r="C7" s="686" t="s">
        <v>851</v>
      </c>
      <c r="D7" s="685" t="s">
        <v>1222</v>
      </c>
      <c r="E7" s="687">
        <v>872.24</v>
      </c>
      <c r="F7" s="688">
        <v>584.06</v>
      </c>
      <c r="G7" s="185">
        <f>SUM(E7:F7)</f>
        <v>1456.3</v>
      </c>
    </row>
    <row r="8" spans="1:7" ht="18" customHeight="1">
      <c r="A8" s="684">
        <v>2</v>
      </c>
      <c r="B8" s="685" t="s">
        <v>850</v>
      </c>
      <c r="C8" s="686" t="s">
        <v>852</v>
      </c>
      <c r="D8" s="685" t="s">
        <v>1422</v>
      </c>
      <c r="E8" s="687">
        <v>821.99</v>
      </c>
      <c r="F8" s="20">
        <v>466.32</v>
      </c>
      <c r="G8" s="185">
        <v>1288.31</v>
      </c>
    </row>
    <row r="9" spans="1:7" ht="12.75">
      <c r="A9" s="684">
        <v>3</v>
      </c>
      <c r="B9" s="685" t="s">
        <v>850</v>
      </c>
      <c r="C9" s="686" t="s">
        <v>853</v>
      </c>
      <c r="D9" s="685" t="s">
        <v>854</v>
      </c>
      <c r="E9" s="687">
        <v>917.43</v>
      </c>
      <c r="F9" s="689">
        <v>1134.36</v>
      </c>
      <c r="G9" s="690">
        <v>2051.79</v>
      </c>
    </row>
    <row r="10" spans="1:7" ht="18" customHeight="1">
      <c r="A10" s="684">
        <v>4</v>
      </c>
      <c r="B10" s="685" t="s">
        <v>850</v>
      </c>
      <c r="C10" s="686" t="s">
        <v>750</v>
      </c>
      <c r="D10" s="685" t="s">
        <v>1216</v>
      </c>
      <c r="E10" s="687">
        <v>840.04</v>
      </c>
      <c r="F10" s="20">
        <v>2310.88</v>
      </c>
      <c r="G10" s="185">
        <v>3150.92</v>
      </c>
    </row>
    <row r="11" spans="1:7" ht="12.75">
      <c r="A11" s="684">
        <v>5</v>
      </c>
      <c r="B11" s="685" t="s">
        <v>850</v>
      </c>
      <c r="C11" s="686" t="s">
        <v>855</v>
      </c>
      <c r="D11" s="685" t="s">
        <v>1225</v>
      </c>
      <c r="E11" s="687">
        <v>1500.49</v>
      </c>
      <c r="F11" s="689">
        <v>1268.03</v>
      </c>
      <c r="G11" s="690">
        <v>2768.52</v>
      </c>
    </row>
    <row r="12" spans="1:7" ht="28.5" customHeight="1">
      <c r="A12" s="684">
        <v>6</v>
      </c>
      <c r="B12" s="685" t="s">
        <v>850</v>
      </c>
      <c r="C12" s="686" t="s">
        <v>856</v>
      </c>
      <c r="D12" s="685" t="s">
        <v>1268</v>
      </c>
      <c r="E12" s="687">
        <v>414.08</v>
      </c>
      <c r="F12" s="688" t="s">
        <v>857</v>
      </c>
      <c r="G12" s="691">
        <v>414.08</v>
      </c>
    </row>
    <row r="13" spans="1:7" ht="29.25" customHeight="1">
      <c r="A13" s="684">
        <v>7</v>
      </c>
      <c r="B13" s="685" t="s">
        <v>850</v>
      </c>
      <c r="C13" s="686" t="s">
        <v>858</v>
      </c>
      <c r="D13" s="685" t="s">
        <v>1231</v>
      </c>
      <c r="E13" s="687">
        <v>1113.36</v>
      </c>
      <c r="F13" s="688" t="s">
        <v>857</v>
      </c>
      <c r="G13" s="691">
        <v>1113.36</v>
      </c>
    </row>
    <row r="14" spans="1:7" ht="18" customHeight="1">
      <c r="A14" s="684">
        <v>8</v>
      </c>
      <c r="B14" s="685" t="s">
        <v>850</v>
      </c>
      <c r="C14" s="686" t="s">
        <v>762</v>
      </c>
      <c r="D14" s="685" t="s">
        <v>1229</v>
      </c>
      <c r="E14" s="687">
        <v>1194.75</v>
      </c>
      <c r="F14" s="20">
        <v>1555.25</v>
      </c>
      <c r="G14" s="185">
        <v>2750</v>
      </c>
    </row>
    <row r="15" spans="1:7" ht="18" customHeight="1">
      <c r="A15" s="684">
        <v>9</v>
      </c>
      <c r="B15" s="685" t="s">
        <v>850</v>
      </c>
      <c r="C15" s="686" t="s">
        <v>753</v>
      </c>
      <c r="D15" s="685" t="s">
        <v>1236</v>
      </c>
      <c r="E15" s="687">
        <v>1699.62</v>
      </c>
      <c r="F15" s="20">
        <v>885.27</v>
      </c>
      <c r="G15" s="185">
        <v>2584.89</v>
      </c>
    </row>
    <row r="16" spans="1:7" ht="12.75">
      <c r="A16" s="684">
        <v>10</v>
      </c>
      <c r="B16" s="685" t="s">
        <v>859</v>
      </c>
      <c r="C16" s="686" t="s">
        <v>860</v>
      </c>
      <c r="D16" s="685" t="s">
        <v>1223</v>
      </c>
      <c r="E16" s="687">
        <v>881</v>
      </c>
      <c r="F16" s="689">
        <v>44</v>
      </c>
      <c r="G16" s="690">
        <v>925</v>
      </c>
    </row>
    <row r="17" spans="1:7" ht="24" customHeight="1">
      <c r="A17" s="684">
        <v>11</v>
      </c>
      <c r="B17" s="685" t="s">
        <v>859</v>
      </c>
      <c r="C17" s="686" t="s">
        <v>861</v>
      </c>
      <c r="D17" s="685" t="s">
        <v>1231</v>
      </c>
      <c r="E17" s="687">
        <v>881.11</v>
      </c>
      <c r="F17" s="688" t="s">
        <v>857</v>
      </c>
      <c r="G17" s="691">
        <v>881.11</v>
      </c>
    </row>
    <row r="18" spans="1:7" ht="18" customHeight="1">
      <c r="A18" s="684">
        <v>12</v>
      </c>
      <c r="B18" s="685" t="s">
        <v>862</v>
      </c>
      <c r="C18" s="686" t="s">
        <v>863</v>
      </c>
      <c r="D18" s="685" t="s">
        <v>1236</v>
      </c>
      <c r="E18" s="687">
        <v>390.58</v>
      </c>
      <c r="F18" s="20">
        <v>367.32</v>
      </c>
      <c r="G18" s="185">
        <v>757.9</v>
      </c>
    </row>
    <row r="19" spans="1:7" ht="18" customHeight="1">
      <c r="A19" s="684">
        <v>13</v>
      </c>
      <c r="B19" s="685" t="s">
        <v>862</v>
      </c>
      <c r="C19" s="686" t="s">
        <v>864</v>
      </c>
      <c r="D19" s="685" t="s">
        <v>1277</v>
      </c>
      <c r="E19" s="687">
        <v>1258.37</v>
      </c>
      <c r="F19" s="20">
        <v>1540.7</v>
      </c>
      <c r="G19" s="185">
        <v>2799.07</v>
      </c>
    </row>
    <row r="20" spans="1:7" ht="25.5">
      <c r="A20" s="684">
        <v>14</v>
      </c>
      <c r="B20" s="685" t="s">
        <v>862</v>
      </c>
      <c r="C20" s="686" t="s">
        <v>865</v>
      </c>
      <c r="D20" s="685" t="s">
        <v>1214</v>
      </c>
      <c r="E20" s="687">
        <v>2527</v>
      </c>
      <c r="F20" s="689" t="s">
        <v>857</v>
      </c>
      <c r="G20" s="690">
        <v>2527</v>
      </c>
    </row>
    <row r="21" spans="1:7" ht="18" customHeight="1">
      <c r="A21" s="684">
        <v>15</v>
      </c>
      <c r="B21" s="685" t="s">
        <v>862</v>
      </c>
      <c r="C21" s="686" t="s">
        <v>866</v>
      </c>
      <c r="D21" s="685" t="s">
        <v>1215</v>
      </c>
      <c r="E21" s="687">
        <v>1807.82</v>
      </c>
      <c r="F21" s="688" t="s">
        <v>867</v>
      </c>
      <c r="G21" s="691">
        <v>1807.82</v>
      </c>
    </row>
    <row r="22" spans="1:7" ht="18" customHeight="1">
      <c r="A22" s="684">
        <v>16</v>
      </c>
      <c r="B22" s="685" t="s">
        <v>868</v>
      </c>
      <c r="C22" s="686" t="s">
        <v>869</v>
      </c>
      <c r="D22" s="685" t="s">
        <v>1235</v>
      </c>
      <c r="E22" s="687">
        <v>693.7</v>
      </c>
      <c r="F22" s="688" t="s">
        <v>867</v>
      </c>
      <c r="G22" s="691">
        <v>693.7</v>
      </c>
    </row>
    <row r="23" spans="1:7" ht="18" customHeight="1">
      <c r="A23" s="684"/>
      <c r="B23" s="685" t="s">
        <v>870</v>
      </c>
      <c r="C23" s="686" t="s">
        <v>871</v>
      </c>
      <c r="D23" s="685"/>
      <c r="E23" s="687">
        <v>400.09</v>
      </c>
      <c r="F23" s="688" t="s">
        <v>867</v>
      </c>
      <c r="G23" s="691">
        <v>400.09</v>
      </c>
    </row>
    <row r="24" spans="1:7" ht="18" customHeight="1">
      <c r="A24" s="684">
        <v>17</v>
      </c>
      <c r="B24" s="685" t="s">
        <v>872</v>
      </c>
      <c r="C24" s="686" t="s">
        <v>873</v>
      </c>
      <c r="D24" s="685" t="s">
        <v>1233</v>
      </c>
      <c r="E24" s="687">
        <v>895</v>
      </c>
      <c r="F24" s="688" t="s">
        <v>867</v>
      </c>
      <c r="G24" s="691">
        <v>895</v>
      </c>
    </row>
    <row r="25" spans="1:7" ht="18" customHeight="1">
      <c r="A25" s="684">
        <v>18</v>
      </c>
      <c r="B25" s="685" t="s">
        <v>874</v>
      </c>
      <c r="C25" s="686" t="s">
        <v>875</v>
      </c>
      <c r="D25" s="685" t="s">
        <v>1217</v>
      </c>
      <c r="E25" s="687" t="s">
        <v>876</v>
      </c>
      <c r="F25" s="688" t="s">
        <v>867</v>
      </c>
      <c r="G25" s="691" t="s">
        <v>876</v>
      </c>
    </row>
    <row r="26" spans="1:7" ht="18" customHeight="1">
      <c r="A26" s="692">
        <v>19</v>
      </c>
      <c r="B26" s="693" t="s">
        <v>877</v>
      </c>
      <c r="C26" s="686" t="s">
        <v>878</v>
      </c>
      <c r="D26" s="685" t="s">
        <v>1224</v>
      </c>
      <c r="E26" s="687">
        <v>411.33</v>
      </c>
      <c r="F26" s="688">
        <v>768.3</v>
      </c>
      <c r="G26" s="691">
        <v>1179.63</v>
      </c>
    </row>
    <row r="27" spans="1:7" ht="18" customHeight="1">
      <c r="A27" s="692">
        <v>20</v>
      </c>
      <c r="B27" s="693" t="s">
        <v>879</v>
      </c>
      <c r="C27" s="686" t="s">
        <v>880</v>
      </c>
      <c r="D27" s="685" t="s">
        <v>1225</v>
      </c>
      <c r="E27" s="687">
        <v>625.82</v>
      </c>
      <c r="F27" s="688">
        <v>1101.77</v>
      </c>
      <c r="G27" s="691">
        <v>1727.59</v>
      </c>
    </row>
    <row r="28" spans="1:7" ht="18" customHeight="1">
      <c r="A28" s="692">
        <v>21</v>
      </c>
      <c r="B28" s="686" t="s">
        <v>879</v>
      </c>
      <c r="C28" s="685" t="s">
        <v>881</v>
      </c>
      <c r="D28" s="686" t="s">
        <v>1224</v>
      </c>
      <c r="E28" s="687">
        <v>716.9</v>
      </c>
      <c r="F28" s="688">
        <v>820.03</v>
      </c>
      <c r="G28" s="691">
        <v>1536.94</v>
      </c>
    </row>
    <row r="29" spans="1:7" ht="24.75" customHeight="1">
      <c r="A29" s="692">
        <v>22</v>
      </c>
      <c r="B29" s="686" t="s">
        <v>882</v>
      </c>
      <c r="C29" s="685" t="s">
        <v>883</v>
      </c>
      <c r="D29" s="686" t="s">
        <v>1224</v>
      </c>
      <c r="E29" s="687">
        <v>576.13</v>
      </c>
      <c r="F29" s="689" t="s">
        <v>857</v>
      </c>
      <c r="G29" s="691">
        <v>576.13</v>
      </c>
    </row>
    <row r="30" spans="1:7" ht="18" customHeight="1">
      <c r="A30" s="692">
        <v>23</v>
      </c>
      <c r="B30" s="693" t="s">
        <v>882</v>
      </c>
      <c r="C30" s="693" t="s">
        <v>884</v>
      </c>
      <c r="D30" s="686" t="s">
        <v>1248</v>
      </c>
      <c r="E30" s="687">
        <v>500</v>
      </c>
      <c r="F30" s="688">
        <v>488</v>
      </c>
      <c r="G30" s="691">
        <v>988</v>
      </c>
    </row>
    <row r="31" spans="1:7" ht="18" customHeight="1">
      <c r="A31" s="692">
        <v>24</v>
      </c>
      <c r="B31" s="693" t="s">
        <v>885</v>
      </c>
      <c r="C31" s="693" t="s">
        <v>886</v>
      </c>
      <c r="D31" s="686" t="s">
        <v>1222</v>
      </c>
      <c r="E31" s="687">
        <v>492.46</v>
      </c>
      <c r="F31" s="688">
        <v>571.83</v>
      </c>
      <c r="G31" s="691">
        <v>1064.29</v>
      </c>
    </row>
    <row r="32" spans="1:7" ht="18" customHeight="1">
      <c r="A32" s="692">
        <v>25</v>
      </c>
      <c r="B32" s="693" t="s">
        <v>885</v>
      </c>
      <c r="C32" s="693" t="s">
        <v>878</v>
      </c>
      <c r="D32" s="686" t="s">
        <v>1225</v>
      </c>
      <c r="E32" s="687">
        <v>257.26</v>
      </c>
      <c r="F32" s="688">
        <v>483.96</v>
      </c>
      <c r="G32" s="691">
        <v>741.22</v>
      </c>
    </row>
    <row r="33" spans="1:7" s="29" customFormat="1" ht="26.25" customHeight="1">
      <c r="A33" s="694">
        <v>26</v>
      </c>
      <c r="B33" s="695" t="s">
        <v>870</v>
      </c>
      <c r="C33" s="695" t="s">
        <v>887</v>
      </c>
      <c r="D33" s="696" t="s">
        <v>1215</v>
      </c>
      <c r="E33" s="555">
        <v>683.45</v>
      </c>
      <c r="F33" s="697" t="s">
        <v>857</v>
      </c>
      <c r="G33" s="688">
        <v>683.45</v>
      </c>
    </row>
    <row r="34" spans="1:7" s="29" customFormat="1" ht="12.75" customHeight="1">
      <c r="A34" s="694">
        <v>27</v>
      </c>
      <c r="B34" s="695" t="s">
        <v>870</v>
      </c>
      <c r="C34" s="698" t="s">
        <v>888</v>
      </c>
      <c r="D34" s="696" t="s">
        <v>1216</v>
      </c>
      <c r="E34" s="555">
        <v>200</v>
      </c>
      <c r="F34" s="699">
        <v>144</v>
      </c>
      <c r="G34" s="700">
        <v>344</v>
      </c>
    </row>
    <row r="35" spans="1:7" s="29" customFormat="1" ht="12.75">
      <c r="A35" s="694">
        <v>28</v>
      </c>
      <c r="B35" s="695" t="s">
        <v>870</v>
      </c>
      <c r="C35" s="698" t="s">
        <v>889</v>
      </c>
      <c r="D35" s="696" t="s">
        <v>854</v>
      </c>
      <c r="E35" s="555">
        <v>1339.26</v>
      </c>
      <c r="F35" s="697">
        <v>794.04</v>
      </c>
      <c r="G35" s="689">
        <v>2133.31</v>
      </c>
    </row>
    <row r="36" spans="1:7" ht="12.75" customHeight="1">
      <c r="A36" s="913" t="s">
        <v>1212</v>
      </c>
      <c r="B36" s="914"/>
      <c r="C36" s="914"/>
      <c r="D36" s="915"/>
      <c r="E36" s="37"/>
      <c r="F36" s="221"/>
      <c r="G36" s="701"/>
    </row>
    <row r="37" ht="12.75" customHeight="1">
      <c r="E37" s="114"/>
    </row>
    <row r="38" spans="1:5" ht="12.75" customHeight="1">
      <c r="A38" s="911" t="s">
        <v>890</v>
      </c>
      <c r="B38" s="911"/>
      <c r="C38" s="911"/>
      <c r="D38" s="911"/>
      <c r="E38" s="911"/>
    </row>
    <row r="39" ht="12.75" customHeight="1">
      <c r="B39" t="s">
        <v>891</v>
      </c>
    </row>
    <row r="42" spans="1:7" ht="21" customHeight="1">
      <c r="A42" s="912" t="s">
        <v>892</v>
      </c>
      <c r="B42" s="912"/>
      <c r="C42" s="912"/>
      <c r="D42" s="912"/>
      <c r="E42" s="912"/>
      <c r="F42" s="912"/>
      <c r="G42" s="912"/>
    </row>
    <row r="43" ht="21" customHeight="1">
      <c r="F43" s="88" t="s">
        <v>893</v>
      </c>
    </row>
    <row r="44" spans="1:7" ht="27" customHeight="1">
      <c r="A44" s="68">
        <v>29</v>
      </c>
      <c r="B44" s="129" t="s">
        <v>894</v>
      </c>
      <c r="C44" s="129" t="s">
        <v>895</v>
      </c>
      <c r="D44" s="129" t="s">
        <v>1233</v>
      </c>
      <c r="E44" s="214">
        <v>958</v>
      </c>
      <c r="F44" s="702" t="s">
        <v>857</v>
      </c>
      <c r="G44" s="702">
        <v>958</v>
      </c>
    </row>
    <row r="45" spans="1:7" ht="21" customHeight="1">
      <c r="A45" s="21">
        <v>30</v>
      </c>
      <c r="B45" s="4" t="s">
        <v>894</v>
      </c>
      <c r="C45" s="4" t="s">
        <v>896</v>
      </c>
      <c r="D45" s="4" t="s">
        <v>897</v>
      </c>
      <c r="E45" s="185">
        <v>851.09</v>
      </c>
      <c r="F45" s="185">
        <v>991.45</v>
      </c>
      <c r="G45" s="185">
        <v>1842.54</v>
      </c>
    </row>
    <row r="46" spans="1:7" ht="27" customHeight="1">
      <c r="A46" s="21">
        <v>31</v>
      </c>
      <c r="B46" s="4" t="s">
        <v>894</v>
      </c>
      <c r="C46" s="4" t="s">
        <v>898</v>
      </c>
      <c r="D46" s="4" t="s">
        <v>1229</v>
      </c>
      <c r="E46" s="185">
        <v>523.61</v>
      </c>
      <c r="F46" s="690" t="s">
        <v>899</v>
      </c>
      <c r="G46" s="690">
        <v>976.86</v>
      </c>
    </row>
    <row r="47" spans="1:7" ht="21" customHeight="1">
      <c r="A47" s="21">
        <v>32</v>
      </c>
      <c r="B47" s="4" t="s">
        <v>894</v>
      </c>
      <c r="C47" s="4" t="s">
        <v>900</v>
      </c>
      <c r="D47" s="4" t="s">
        <v>1216</v>
      </c>
      <c r="E47" s="185">
        <v>625.58</v>
      </c>
      <c r="F47" s="185">
        <v>548</v>
      </c>
      <c r="G47" s="185">
        <v>1173.58</v>
      </c>
    </row>
    <row r="48" spans="1:7" ht="21" customHeight="1">
      <c r="A48" s="21">
        <v>33</v>
      </c>
      <c r="B48" s="4" t="s">
        <v>894</v>
      </c>
      <c r="C48" s="4" t="s">
        <v>901</v>
      </c>
      <c r="D48" s="4" t="s">
        <v>897</v>
      </c>
      <c r="E48" s="185">
        <v>626.2</v>
      </c>
      <c r="F48" s="185">
        <v>287.82</v>
      </c>
      <c r="G48" s="185">
        <v>914.02</v>
      </c>
    </row>
    <row r="49" spans="1:7" ht="26.25" customHeight="1">
      <c r="A49" s="21">
        <v>34</v>
      </c>
      <c r="B49" s="4" t="s">
        <v>894</v>
      </c>
      <c r="C49" s="4" t="s">
        <v>902</v>
      </c>
      <c r="D49" s="4" t="s">
        <v>1222</v>
      </c>
      <c r="E49" s="185">
        <v>814.88</v>
      </c>
      <c r="F49" s="690">
        <v>282.63</v>
      </c>
      <c r="G49" s="690">
        <v>1097.51</v>
      </c>
    </row>
    <row r="50" spans="1:7" ht="21" customHeight="1">
      <c r="A50" s="21">
        <v>35</v>
      </c>
      <c r="B50" s="4" t="s">
        <v>894</v>
      </c>
      <c r="C50" s="4" t="s">
        <v>903</v>
      </c>
      <c r="D50" s="4" t="s">
        <v>1224</v>
      </c>
      <c r="E50" s="185">
        <v>812.57</v>
      </c>
      <c r="F50" s="185">
        <v>861.93</v>
      </c>
      <c r="G50" s="185">
        <v>1674.5</v>
      </c>
    </row>
    <row r="51" spans="1:7" ht="21" customHeight="1">
      <c r="A51" s="21">
        <v>36</v>
      </c>
      <c r="B51" s="4" t="s">
        <v>894</v>
      </c>
      <c r="C51" s="4" t="s">
        <v>904</v>
      </c>
      <c r="D51" s="4" t="s">
        <v>1233</v>
      </c>
      <c r="E51" s="185">
        <v>321</v>
      </c>
      <c r="F51" s="703" t="s">
        <v>857</v>
      </c>
      <c r="G51" s="185">
        <v>321</v>
      </c>
    </row>
    <row r="52" spans="1:7" ht="21" customHeight="1">
      <c r="A52" s="21">
        <v>37</v>
      </c>
      <c r="B52" s="4" t="s">
        <v>894</v>
      </c>
      <c r="C52" s="4" t="s">
        <v>905</v>
      </c>
      <c r="D52" s="4" t="s">
        <v>1222</v>
      </c>
      <c r="E52" s="185">
        <v>643.35</v>
      </c>
      <c r="F52" s="703" t="s">
        <v>857</v>
      </c>
      <c r="G52" s="185">
        <v>643.35</v>
      </c>
    </row>
    <row r="53" spans="1:7" ht="21" customHeight="1">
      <c r="A53" s="21">
        <v>38</v>
      </c>
      <c r="B53" s="4" t="s">
        <v>894</v>
      </c>
      <c r="C53" s="4" t="s">
        <v>906</v>
      </c>
      <c r="D53" s="4" t="s">
        <v>1223</v>
      </c>
      <c r="E53" s="185">
        <v>390.89</v>
      </c>
      <c r="F53" s="185">
        <v>252.77</v>
      </c>
      <c r="G53" s="185">
        <v>643.66</v>
      </c>
    </row>
    <row r="54" spans="1:7" ht="62.25" customHeight="1">
      <c r="A54" s="704">
        <v>39</v>
      </c>
      <c r="B54" s="541" t="s">
        <v>894</v>
      </c>
      <c r="C54" s="578" t="s">
        <v>907</v>
      </c>
      <c r="D54" s="541" t="s">
        <v>1225</v>
      </c>
      <c r="E54" s="703">
        <v>741.22</v>
      </c>
      <c r="F54" s="703" t="s">
        <v>857</v>
      </c>
      <c r="G54" s="703">
        <v>741.22</v>
      </c>
    </row>
    <row r="55" spans="1:7" ht="33" customHeight="1">
      <c r="A55" s="704">
        <v>40</v>
      </c>
      <c r="B55" s="541" t="s">
        <v>908</v>
      </c>
      <c r="C55" s="578" t="s">
        <v>909</v>
      </c>
      <c r="D55" s="541" t="s">
        <v>1222</v>
      </c>
      <c r="E55" s="703">
        <v>359.1</v>
      </c>
      <c r="F55" s="703">
        <v>215.72</v>
      </c>
      <c r="G55" s="703">
        <v>574.82</v>
      </c>
    </row>
    <row r="56" spans="1:7" ht="14.25" customHeight="1">
      <c r="A56" s="704">
        <v>41</v>
      </c>
      <c r="B56" s="541" t="s">
        <v>908</v>
      </c>
      <c r="C56" s="578" t="s">
        <v>910</v>
      </c>
      <c r="D56" s="541" t="s">
        <v>1214</v>
      </c>
      <c r="E56" s="703" t="s">
        <v>1273</v>
      </c>
      <c r="F56" s="703" t="s">
        <v>1273</v>
      </c>
      <c r="G56" s="703" t="s">
        <v>1273</v>
      </c>
    </row>
    <row r="57" spans="1:7" ht="21" customHeight="1">
      <c r="A57" s="15"/>
      <c r="B57" s="6"/>
      <c r="C57" s="705" t="s">
        <v>1212</v>
      </c>
      <c r="D57" s="6"/>
      <c r="E57" s="706">
        <v>33418.78</v>
      </c>
      <c r="F57" s="706">
        <v>19221.71</v>
      </c>
      <c r="G57" s="706">
        <v>52640.5</v>
      </c>
    </row>
    <row r="58" spans="1:5" ht="21" customHeight="1">
      <c r="A58" s="911" t="s">
        <v>890</v>
      </c>
      <c r="B58" s="911"/>
      <c r="C58" s="911"/>
      <c r="D58" s="911"/>
      <c r="E58" s="911"/>
    </row>
    <row r="59" ht="21" customHeight="1">
      <c r="B59" t="s">
        <v>891</v>
      </c>
    </row>
    <row r="60" ht="19.5" customHeight="1">
      <c r="B60" t="s">
        <v>911</v>
      </c>
    </row>
    <row r="61" ht="21" customHeight="1">
      <c r="B61" t="s">
        <v>912</v>
      </c>
    </row>
    <row r="62" ht="21" customHeight="1">
      <c r="B62" t="s">
        <v>913</v>
      </c>
    </row>
  </sheetData>
  <mergeCells count="5">
    <mergeCell ref="A58:E58"/>
    <mergeCell ref="A1:G1"/>
    <mergeCell ref="A36:D36"/>
    <mergeCell ref="A38:E38"/>
    <mergeCell ref="A42:G42"/>
  </mergeCells>
  <printOptions/>
  <pageMargins left="0.75" right="0.75" top="1" bottom="1" header="0.5" footer="0.5"/>
  <pageSetup horizontalDpi="600" verticalDpi="600" orientation="portrait" scale="93" r:id="rId1"/>
</worksheet>
</file>

<file path=xl/worksheets/sheet14.xml><?xml version="1.0" encoding="utf-8"?>
<worksheet xmlns="http://schemas.openxmlformats.org/spreadsheetml/2006/main" xmlns:r="http://schemas.openxmlformats.org/officeDocument/2006/relationships">
  <dimension ref="A1:T39"/>
  <sheetViews>
    <sheetView view="pageBreakPreview" zoomScale="60" workbookViewId="0" topLeftCell="A1">
      <selection activeCell="A24" sqref="A24"/>
    </sheetView>
  </sheetViews>
  <sheetFormatPr defaultColWidth="9.140625" defaultRowHeight="13.5" customHeight="1"/>
  <cols>
    <col min="1" max="1" width="4.57421875" style="0" customWidth="1"/>
    <col min="2" max="2" width="31.00390625" style="0" customWidth="1"/>
    <col min="3" max="3" width="6.57421875" style="0" customWidth="1"/>
    <col min="4" max="5" width="6.7109375" style="0" customWidth="1"/>
    <col min="6" max="7" width="6.28125" style="0" customWidth="1"/>
    <col min="8" max="8" width="6.421875" style="0" customWidth="1"/>
    <col min="9" max="9" width="6.28125" style="0" customWidth="1"/>
    <col min="10" max="10" width="8.8515625" style="0" bestFit="1" customWidth="1"/>
    <col min="18" max="18" width="16.7109375" style="0" hidden="1" customWidth="1"/>
    <col min="19" max="24" width="0" style="0" hidden="1" customWidth="1"/>
  </cols>
  <sheetData>
    <row r="1" spans="1:10" s="9" customFormat="1" ht="13.5" customHeight="1">
      <c r="A1" s="987" t="s">
        <v>797</v>
      </c>
      <c r="B1" s="987"/>
      <c r="C1" s="987"/>
      <c r="D1" s="987"/>
      <c r="E1" s="987"/>
      <c r="F1" s="987"/>
      <c r="G1" s="987"/>
      <c r="H1" s="987"/>
      <c r="I1" s="987"/>
      <c r="J1" s="987"/>
    </row>
    <row r="2" s="9" customFormat="1" ht="13.5" customHeight="1"/>
    <row r="3" spans="1:10" ht="13.5" customHeight="1">
      <c r="A3" s="982" t="s">
        <v>1276</v>
      </c>
      <c r="B3" s="988" t="s">
        <v>798</v>
      </c>
      <c r="C3" s="975" t="s">
        <v>799</v>
      </c>
      <c r="D3" s="944"/>
      <c r="E3" s="944"/>
      <c r="F3" s="944"/>
      <c r="G3" s="944"/>
      <c r="H3" s="944"/>
      <c r="I3" s="944"/>
      <c r="J3" s="973"/>
    </row>
    <row r="4" spans="1:18" ht="13.5" customHeight="1">
      <c r="A4" s="983"/>
      <c r="B4" s="972"/>
      <c r="C4" s="40">
        <v>1972</v>
      </c>
      <c r="D4" s="39">
        <v>1979</v>
      </c>
      <c r="E4" s="86">
        <v>1984</v>
      </c>
      <c r="F4" s="39">
        <v>1989</v>
      </c>
      <c r="G4" s="86">
        <v>1993</v>
      </c>
      <c r="H4" s="86">
        <v>1995</v>
      </c>
      <c r="I4" s="86">
        <v>1997</v>
      </c>
      <c r="J4" s="304" t="s">
        <v>800</v>
      </c>
      <c r="R4" s="1"/>
    </row>
    <row r="5" spans="1:18" ht="13.5" customHeight="1">
      <c r="A5" s="39">
        <v>1</v>
      </c>
      <c r="B5" s="86">
        <v>2</v>
      </c>
      <c r="C5" s="39">
        <v>3</v>
      </c>
      <c r="D5" s="86">
        <v>4</v>
      </c>
      <c r="E5" s="39">
        <v>5</v>
      </c>
      <c r="F5" s="39">
        <v>6</v>
      </c>
      <c r="G5" s="86">
        <v>7</v>
      </c>
      <c r="H5" s="86">
        <v>8</v>
      </c>
      <c r="I5" s="86">
        <v>9</v>
      </c>
      <c r="J5" s="39">
        <v>10</v>
      </c>
      <c r="R5" s="2"/>
    </row>
    <row r="6" spans="1:20" ht="13.5" customHeight="1">
      <c r="A6" s="68"/>
      <c r="B6" s="129"/>
      <c r="C6" s="3"/>
      <c r="D6" s="68"/>
      <c r="E6" s="4"/>
      <c r="F6" s="68"/>
      <c r="G6" s="4"/>
      <c r="H6" s="4"/>
      <c r="I6" s="129"/>
      <c r="J6" s="4"/>
      <c r="R6" s="90" t="s">
        <v>801</v>
      </c>
      <c r="S6" s="670" t="s">
        <v>802</v>
      </c>
      <c r="T6" s="670" t="s">
        <v>803</v>
      </c>
    </row>
    <row r="7" spans="1:20" ht="13.5" customHeight="1">
      <c r="A7" s="19">
        <v>1</v>
      </c>
      <c r="B7" s="4" t="s">
        <v>804</v>
      </c>
      <c r="C7" s="142">
        <v>10</v>
      </c>
      <c r="D7" s="19">
        <v>39</v>
      </c>
      <c r="E7" s="452">
        <v>53</v>
      </c>
      <c r="F7" s="19">
        <v>50</v>
      </c>
      <c r="G7" s="452">
        <v>66</v>
      </c>
      <c r="H7" s="452">
        <v>74</v>
      </c>
      <c r="I7" s="452">
        <v>75</v>
      </c>
      <c r="J7" s="452">
        <v>82</v>
      </c>
      <c r="R7" s="2" t="s">
        <v>1222</v>
      </c>
      <c r="S7" s="21">
        <v>257</v>
      </c>
      <c r="T7" s="2">
        <v>305</v>
      </c>
    </row>
    <row r="8" spans="1:20" ht="13.5" customHeight="1">
      <c r="A8" s="19">
        <v>2</v>
      </c>
      <c r="B8" s="4" t="s">
        <v>805</v>
      </c>
      <c r="C8" s="559">
        <v>44</v>
      </c>
      <c r="D8" s="560">
        <v>84</v>
      </c>
      <c r="E8" s="560">
        <v>90</v>
      </c>
      <c r="F8" s="560">
        <v>91</v>
      </c>
      <c r="G8" s="560">
        <v>123</v>
      </c>
      <c r="H8" s="446">
        <v>128</v>
      </c>
      <c r="I8" s="446">
        <v>138</v>
      </c>
      <c r="J8" s="19">
        <v>137</v>
      </c>
      <c r="R8" s="2"/>
      <c r="S8" s="2"/>
      <c r="T8" s="2"/>
    </row>
    <row r="9" spans="1:20" ht="13.5" customHeight="1">
      <c r="A9" s="19">
        <v>3</v>
      </c>
      <c r="B9" s="4" t="s">
        <v>806</v>
      </c>
      <c r="C9" s="142">
        <v>43</v>
      </c>
      <c r="D9" s="19">
        <v>71</v>
      </c>
      <c r="E9" s="452">
        <v>109</v>
      </c>
      <c r="F9" s="19">
        <v>97</v>
      </c>
      <c r="G9" s="452">
        <v>100</v>
      </c>
      <c r="H9" s="452">
        <v>97</v>
      </c>
      <c r="I9" s="452">
        <v>114</v>
      </c>
      <c r="J9" s="452">
        <v>127</v>
      </c>
      <c r="R9" s="2" t="s">
        <v>1224</v>
      </c>
      <c r="S9" s="21">
        <v>985</v>
      </c>
      <c r="T9" s="2">
        <v>912</v>
      </c>
    </row>
    <row r="10" spans="1:20" ht="13.5" customHeight="1">
      <c r="A10" s="19">
        <v>4</v>
      </c>
      <c r="B10" s="4" t="s">
        <v>807</v>
      </c>
      <c r="C10" s="142">
        <v>31</v>
      </c>
      <c r="D10" s="19">
        <v>69</v>
      </c>
      <c r="E10" s="452">
        <v>123</v>
      </c>
      <c r="F10" s="19">
        <v>92</v>
      </c>
      <c r="G10" s="452">
        <v>81</v>
      </c>
      <c r="H10" s="452">
        <v>94</v>
      </c>
      <c r="I10" s="452">
        <v>125</v>
      </c>
      <c r="J10" s="452" t="s">
        <v>219</v>
      </c>
      <c r="R10" s="2" t="s">
        <v>1216</v>
      </c>
      <c r="S10" s="21">
        <v>376</v>
      </c>
      <c r="T10" s="2">
        <v>325</v>
      </c>
    </row>
    <row r="11" spans="1:20" ht="13.5" customHeight="1">
      <c r="A11" s="19">
        <v>5</v>
      </c>
      <c r="B11" s="4" t="s">
        <v>808</v>
      </c>
      <c r="C11" s="142">
        <v>27</v>
      </c>
      <c r="D11" s="19">
        <v>63</v>
      </c>
      <c r="E11" s="452">
        <v>80</v>
      </c>
      <c r="F11" s="19">
        <v>77</v>
      </c>
      <c r="G11" s="452">
        <v>72</v>
      </c>
      <c r="H11" s="452">
        <v>71</v>
      </c>
      <c r="I11" s="452">
        <v>73</v>
      </c>
      <c r="J11" s="452">
        <v>73</v>
      </c>
      <c r="R11" s="2" t="s">
        <v>1225</v>
      </c>
      <c r="S11" s="21">
        <v>417</v>
      </c>
      <c r="T11" s="2">
        <v>276</v>
      </c>
    </row>
    <row r="12" spans="1:20" ht="13.5" customHeight="1">
      <c r="A12" s="19">
        <v>6</v>
      </c>
      <c r="B12" s="4" t="s">
        <v>809</v>
      </c>
      <c r="C12" s="559">
        <v>22</v>
      </c>
      <c r="D12" s="560">
        <v>37</v>
      </c>
      <c r="E12" s="560">
        <v>62</v>
      </c>
      <c r="F12" s="560">
        <v>55</v>
      </c>
      <c r="G12" s="560">
        <v>44</v>
      </c>
      <c r="H12" s="446">
        <v>47</v>
      </c>
      <c r="I12" s="446">
        <v>44</v>
      </c>
      <c r="J12" s="452">
        <v>32</v>
      </c>
      <c r="R12" s="2"/>
      <c r="S12" s="21"/>
      <c r="T12" s="2"/>
    </row>
    <row r="13" spans="1:20" ht="13.5" customHeight="1">
      <c r="A13" s="19">
        <v>7</v>
      </c>
      <c r="B13" s="4" t="s">
        <v>810</v>
      </c>
      <c r="C13" s="142">
        <v>14</v>
      </c>
      <c r="D13" s="19">
        <v>25</v>
      </c>
      <c r="E13" s="452">
        <v>38</v>
      </c>
      <c r="F13" s="19">
        <v>44</v>
      </c>
      <c r="G13" s="19">
        <v>36</v>
      </c>
      <c r="H13" s="452">
        <v>38</v>
      </c>
      <c r="I13" s="452">
        <v>32</v>
      </c>
      <c r="J13" s="452">
        <v>35</v>
      </c>
      <c r="R13" s="2" t="s">
        <v>1232</v>
      </c>
      <c r="S13" s="21">
        <v>4</v>
      </c>
      <c r="T13" s="2">
        <v>2</v>
      </c>
    </row>
    <row r="14" spans="1:20" ht="13.5" customHeight="1">
      <c r="A14" s="19">
        <v>8</v>
      </c>
      <c r="B14" s="4" t="s">
        <v>811</v>
      </c>
      <c r="C14" s="142">
        <v>17</v>
      </c>
      <c r="D14" s="19">
        <v>65</v>
      </c>
      <c r="E14" s="452">
        <v>71</v>
      </c>
      <c r="F14" s="19">
        <v>93</v>
      </c>
      <c r="G14" s="452">
        <v>95</v>
      </c>
      <c r="H14" s="452">
        <v>97</v>
      </c>
      <c r="I14" s="452">
        <v>98</v>
      </c>
      <c r="J14" s="452">
        <v>99</v>
      </c>
      <c r="R14" s="2" t="s">
        <v>1231</v>
      </c>
      <c r="S14" s="21">
        <v>99</v>
      </c>
      <c r="T14" s="2">
        <v>64</v>
      </c>
    </row>
    <row r="15" spans="1:10" ht="13.5" customHeight="1">
      <c r="A15" s="19">
        <v>9</v>
      </c>
      <c r="B15" s="4" t="s">
        <v>812</v>
      </c>
      <c r="C15" s="142">
        <v>60</v>
      </c>
      <c r="D15" s="19">
        <v>205</v>
      </c>
      <c r="E15" s="452">
        <v>264</v>
      </c>
      <c r="F15" s="19">
        <v>269</v>
      </c>
      <c r="G15" s="19">
        <v>251</v>
      </c>
      <c r="H15" s="452">
        <v>242</v>
      </c>
      <c r="I15" s="452">
        <v>263</v>
      </c>
      <c r="J15" s="19">
        <v>245</v>
      </c>
    </row>
    <row r="16" spans="1:20" ht="13.5" customHeight="1">
      <c r="A16" s="19">
        <v>10</v>
      </c>
      <c r="B16" s="4" t="s">
        <v>813</v>
      </c>
      <c r="C16" s="142" t="s">
        <v>1273</v>
      </c>
      <c r="D16" s="19">
        <v>34</v>
      </c>
      <c r="E16" s="452">
        <v>44</v>
      </c>
      <c r="F16" s="19">
        <v>45</v>
      </c>
      <c r="G16" s="452">
        <v>30</v>
      </c>
      <c r="H16" s="452">
        <v>39</v>
      </c>
      <c r="I16" s="452">
        <v>40</v>
      </c>
      <c r="J16" s="452">
        <v>36</v>
      </c>
      <c r="R16" s="2" t="s">
        <v>1223</v>
      </c>
      <c r="S16" s="21">
        <v>45</v>
      </c>
      <c r="T16" s="2">
        <v>57</v>
      </c>
    </row>
    <row r="17" spans="1:20" ht="13.5" customHeight="1">
      <c r="A17" s="19">
        <v>11</v>
      </c>
      <c r="B17" s="4" t="s">
        <v>814</v>
      </c>
      <c r="C17" s="142" t="s">
        <v>1273</v>
      </c>
      <c r="D17" s="19">
        <v>19</v>
      </c>
      <c r="E17" s="452">
        <v>26</v>
      </c>
      <c r="F17" s="19">
        <v>19</v>
      </c>
      <c r="G17" s="19">
        <v>24</v>
      </c>
      <c r="H17" s="452">
        <v>25</v>
      </c>
      <c r="I17" s="452">
        <v>24</v>
      </c>
      <c r="J17" s="452">
        <v>22</v>
      </c>
      <c r="R17" s="2" t="s">
        <v>1232</v>
      </c>
      <c r="S17" s="21">
        <v>4</v>
      </c>
      <c r="T17" s="2">
        <v>2</v>
      </c>
    </row>
    <row r="18" spans="1:10" ht="13.5" customHeight="1">
      <c r="A18" s="19">
        <v>12</v>
      </c>
      <c r="B18" s="4" t="s">
        <v>815</v>
      </c>
      <c r="C18" s="142" t="s">
        <v>1273</v>
      </c>
      <c r="D18" s="19" t="s">
        <v>1273</v>
      </c>
      <c r="E18" s="452">
        <v>15</v>
      </c>
      <c r="F18" s="19">
        <v>33</v>
      </c>
      <c r="G18" s="19">
        <v>29</v>
      </c>
      <c r="H18" s="452">
        <v>31</v>
      </c>
      <c r="I18" s="452">
        <v>32</v>
      </c>
      <c r="J18" s="19">
        <v>31</v>
      </c>
    </row>
    <row r="19" spans="1:20" ht="13.5" customHeight="1">
      <c r="A19" s="19">
        <v>13</v>
      </c>
      <c r="B19" s="4" t="s">
        <v>816</v>
      </c>
      <c r="C19" s="142" t="s">
        <v>1273</v>
      </c>
      <c r="D19" s="19" t="s">
        <v>1273</v>
      </c>
      <c r="E19" s="452">
        <v>38</v>
      </c>
      <c r="F19" s="19">
        <v>28</v>
      </c>
      <c r="G19" s="452">
        <v>18</v>
      </c>
      <c r="H19" s="452">
        <v>15</v>
      </c>
      <c r="I19" s="452">
        <v>15</v>
      </c>
      <c r="J19" s="452">
        <v>29</v>
      </c>
      <c r="R19" s="2" t="s">
        <v>1224</v>
      </c>
      <c r="S19" s="21">
        <v>985</v>
      </c>
      <c r="T19" s="2">
        <v>912</v>
      </c>
    </row>
    <row r="20" spans="1:20" ht="13.5" customHeight="1">
      <c r="A20" s="19">
        <v>14</v>
      </c>
      <c r="B20" s="4" t="s">
        <v>817</v>
      </c>
      <c r="C20" s="142" t="s">
        <v>1273</v>
      </c>
      <c r="D20" s="19" t="s">
        <v>1273</v>
      </c>
      <c r="E20" s="452">
        <v>65</v>
      </c>
      <c r="F20" s="19">
        <v>94</v>
      </c>
      <c r="G20" s="452">
        <v>44</v>
      </c>
      <c r="H20" s="452">
        <v>34</v>
      </c>
      <c r="I20" s="452">
        <v>39</v>
      </c>
      <c r="J20" s="452">
        <v>67</v>
      </c>
      <c r="R20" s="2" t="s">
        <v>1214</v>
      </c>
      <c r="S20" s="21">
        <v>235</v>
      </c>
      <c r="T20" s="2">
        <v>197</v>
      </c>
    </row>
    <row r="21" spans="1:20" ht="13.5" customHeight="1">
      <c r="A21" s="19">
        <v>15</v>
      </c>
      <c r="B21" s="4" t="s">
        <v>818</v>
      </c>
      <c r="C21" s="142" t="s">
        <v>1273</v>
      </c>
      <c r="D21" s="19" t="s">
        <v>1273</v>
      </c>
      <c r="E21" s="452">
        <v>43</v>
      </c>
      <c r="F21" s="19">
        <v>47</v>
      </c>
      <c r="G21" s="452">
        <v>47</v>
      </c>
      <c r="H21" s="452">
        <v>52</v>
      </c>
      <c r="I21" s="452">
        <v>57</v>
      </c>
      <c r="J21" s="452">
        <v>61</v>
      </c>
      <c r="R21" s="2" t="s">
        <v>1215</v>
      </c>
      <c r="S21" s="21">
        <v>135</v>
      </c>
      <c r="T21" s="2">
        <v>180</v>
      </c>
    </row>
    <row r="22" spans="1:20" ht="13.5" customHeight="1">
      <c r="A22" s="19">
        <v>16</v>
      </c>
      <c r="B22" s="4" t="s">
        <v>819</v>
      </c>
      <c r="C22" s="142" t="s">
        <v>1273</v>
      </c>
      <c r="D22" s="19" t="s">
        <v>1273</v>
      </c>
      <c r="E22" s="12" t="s">
        <v>1273</v>
      </c>
      <c r="F22" s="19">
        <v>90</v>
      </c>
      <c r="G22" s="19">
        <v>94</v>
      </c>
      <c r="H22" s="452">
        <v>98</v>
      </c>
      <c r="I22" s="452">
        <v>104</v>
      </c>
      <c r="J22" s="19" t="s">
        <v>820</v>
      </c>
      <c r="R22" s="2" t="s">
        <v>1236</v>
      </c>
      <c r="S22" s="21">
        <v>353</v>
      </c>
      <c r="T22" s="2">
        <v>335</v>
      </c>
    </row>
    <row r="23" spans="1:20" ht="13.5" customHeight="1">
      <c r="A23" s="19">
        <v>17</v>
      </c>
      <c r="B23" s="4" t="s">
        <v>821</v>
      </c>
      <c r="C23" s="142" t="s">
        <v>1273</v>
      </c>
      <c r="D23" s="19" t="s">
        <v>1273</v>
      </c>
      <c r="E23" s="12" t="s">
        <v>1273</v>
      </c>
      <c r="F23" s="19">
        <v>22</v>
      </c>
      <c r="G23" s="452">
        <v>17</v>
      </c>
      <c r="H23" s="452">
        <v>16</v>
      </c>
      <c r="I23" s="452">
        <v>28</v>
      </c>
      <c r="J23" s="19">
        <v>27</v>
      </c>
      <c r="R23" s="2" t="s">
        <v>1235</v>
      </c>
      <c r="S23" s="21">
        <v>735</v>
      </c>
      <c r="T23" s="2">
        <v>465</v>
      </c>
    </row>
    <row r="24" spans="1:20" ht="13.5" customHeight="1">
      <c r="A24" s="19">
        <v>18</v>
      </c>
      <c r="B24" s="4" t="s">
        <v>822</v>
      </c>
      <c r="C24" s="142" t="s">
        <v>1273</v>
      </c>
      <c r="D24" s="142" t="s">
        <v>1273</v>
      </c>
      <c r="E24" s="142" t="s">
        <v>1273</v>
      </c>
      <c r="F24" s="19">
        <v>81</v>
      </c>
      <c r="G24" s="452">
        <v>49</v>
      </c>
      <c r="H24" s="452" t="s">
        <v>823</v>
      </c>
      <c r="I24" s="452">
        <v>53</v>
      </c>
      <c r="J24" s="452">
        <v>53</v>
      </c>
      <c r="R24" s="2" t="s">
        <v>1217</v>
      </c>
      <c r="S24" s="21">
        <v>157</v>
      </c>
      <c r="T24" s="2">
        <v>137</v>
      </c>
    </row>
    <row r="25" spans="1:20" ht="13.5" customHeight="1">
      <c r="A25" s="19">
        <v>19</v>
      </c>
      <c r="B25" s="4" t="s">
        <v>824</v>
      </c>
      <c r="C25" s="142" t="s">
        <v>1273</v>
      </c>
      <c r="D25" s="142" t="s">
        <v>1273</v>
      </c>
      <c r="E25" s="142" t="s">
        <v>1273</v>
      </c>
      <c r="F25" s="19" t="s">
        <v>1273</v>
      </c>
      <c r="G25" s="452">
        <v>39</v>
      </c>
      <c r="H25" s="452">
        <v>27</v>
      </c>
      <c r="I25" s="452">
        <v>29</v>
      </c>
      <c r="J25" s="19">
        <v>40</v>
      </c>
      <c r="R25" s="2" t="s">
        <v>1224</v>
      </c>
      <c r="S25" s="21">
        <v>985</v>
      </c>
      <c r="T25" s="2">
        <v>912</v>
      </c>
    </row>
    <row r="26" spans="1:20" ht="13.5" customHeight="1">
      <c r="A26" s="19">
        <v>20</v>
      </c>
      <c r="B26" s="4" t="s">
        <v>825</v>
      </c>
      <c r="C26" s="142" t="s">
        <v>1273</v>
      </c>
      <c r="D26" s="142" t="s">
        <v>1273</v>
      </c>
      <c r="E26" s="142" t="s">
        <v>1273</v>
      </c>
      <c r="F26" s="19" t="s">
        <v>1273</v>
      </c>
      <c r="G26" s="452">
        <v>34</v>
      </c>
      <c r="H26" s="452">
        <v>36</v>
      </c>
      <c r="I26" s="452">
        <v>42</v>
      </c>
      <c r="J26" s="19">
        <v>38</v>
      </c>
      <c r="R26" s="2" t="s">
        <v>1225</v>
      </c>
      <c r="S26" s="21">
        <v>417</v>
      </c>
      <c r="T26" s="2">
        <v>276</v>
      </c>
    </row>
    <row r="27" spans="1:20" ht="13.5" customHeight="1">
      <c r="A27" s="19">
        <v>21</v>
      </c>
      <c r="B27" s="4" t="s">
        <v>826</v>
      </c>
      <c r="C27" s="142" t="s">
        <v>1273</v>
      </c>
      <c r="D27" s="142" t="s">
        <v>1273</v>
      </c>
      <c r="E27" s="142" t="s">
        <v>1273</v>
      </c>
      <c r="F27" s="19" t="s">
        <v>1273</v>
      </c>
      <c r="G27" s="452">
        <v>41</v>
      </c>
      <c r="H27" s="452">
        <v>46</v>
      </c>
      <c r="I27" s="19">
        <v>46</v>
      </c>
      <c r="J27" s="19">
        <v>56</v>
      </c>
      <c r="R27" s="2" t="s">
        <v>1224</v>
      </c>
      <c r="S27" s="21">
        <v>985</v>
      </c>
      <c r="T27" s="2">
        <v>912</v>
      </c>
    </row>
    <row r="28" spans="1:20" ht="13.5" customHeight="1">
      <c r="A28" s="19">
        <v>22</v>
      </c>
      <c r="B28" s="4" t="s">
        <v>827</v>
      </c>
      <c r="C28" s="142" t="s">
        <v>1273</v>
      </c>
      <c r="D28" s="142" t="s">
        <v>1273</v>
      </c>
      <c r="E28" s="142" t="s">
        <v>1273</v>
      </c>
      <c r="F28" s="19" t="s">
        <v>1273</v>
      </c>
      <c r="G28" s="19">
        <v>25</v>
      </c>
      <c r="H28" s="452">
        <v>22</v>
      </c>
      <c r="I28" s="19">
        <v>22</v>
      </c>
      <c r="J28" s="19">
        <v>31</v>
      </c>
      <c r="R28" s="2" t="s">
        <v>1224</v>
      </c>
      <c r="S28" s="21">
        <v>985</v>
      </c>
      <c r="T28" s="2">
        <v>912</v>
      </c>
    </row>
    <row r="29" spans="1:20" ht="13.5" customHeight="1">
      <c r="A29" s="19">
        <v>23</v>
      </c>
      <c r="B29" s="4" t="s">
        <v>828</v>
      </c>
      <c r="C29" s="142" t="s">
        <v>1273</v>
      </c>
      <c r="D29" s="142" t="s">
        <v>1273</v>
      </c>
      <c r="E29" s="142" t="s">
        <v>1273</v>
      </c>
      <c r="F29" s="19" t="s">
        <v>1273</v>
      </c>
      <c r="G29" s="19">
        <v>7</v>
      </c>
      <c r="H29" s="452">
        <v>4</v>
      </c>
      <c r="I29" s="19">
        <v>5</v>
      </c>
      <c r="J29" s="19">
        <v>4</v>
      </c>
      <c r="R29" s="2" t="s">
        <v>1228</v>
      </c>
      <c r="S29" s="21">
        <v>104</v>
      </c>
      <c r="T29" s="2">
        <v>83</v>
      </c>
    </row>
    <row r="30" spans="1:20" ht="25.5" customHeight="1">
      <c r="A30" s="19">
        <v>24</v>
      </c>
      <c r="B30" s="4" t="s">
        <v>829</v>
      </c>
      <c r="C30" s="142" t="s">
        <v>1273</v>
      </c>
      <c r="D30" s="142" t="s">
        <v>1273</v>
      </c>
      <c r="E30" s="142" t="s">
        <v>1273</v>
      </c>
      <c r="F30" s="19" t="s">
        <v>1273</v>
      </c>
      <c r="G30" s="19" t="s">
        <v>1273</v>
      </c>
      <c r="H30" s="532" t="s">
        <v>830</v>
      </c>
      <c r="I30" s="19" t="s">
        <v>1273</v>
      </c>
      <c r="J30" s="19">
        <v>14</v>
      </c>
      <c r="R30" s="2" t="s">
        <v>1225</v>
      </c>
      <c r="S30" s="21">
        <v>417</v>
      </c>
      <c r="T30" s="2">
        <v>276</v>
      </c>
    </row>
    <row r="31" spans="1:20" ht="13.5" customHeight="1">
      <c r="A31" s="19">
        <v>25</v>
      </c>
      <c r="B31" s="4" t="s">
        <v>831</v>
      </c>
      <c r="C31" s="142" t="s">
        <v>1273</v>
      </c>
      <c r="D31" s="142" t="s">
        <v>1273</v>
      </c>
      <c r="E31" s="142" t="s">
        <v>1273</v>
      </c>
      <c r="F31" s="19" t="s">
        <v>1273</v>
      </c>
      <c r="G31" s="19" t="s">
        <v>1273</v>
      </c>
      <c r="H31" s="12" t="s">
        <v>1273</v>
      </c>
      <c r="I31" s="19" t="s">
        <v>1273</v>
      </c>
      <c r="J31" s="19">
        <v>35</v>
      </c>
      <c r="R31" s="2" t="s">
        <v>1222</v>
      </c>
      <c r="S31" s="21">
        <v>257</v>
      </c>
      <c r="T31" s="2">
        <v>305</v>
      </c>
    </row>
    <row r="32" spans="1:20" ht="27.75" customHeight="1">
      <c r="A32" s="19">
        <v>26</v>
      </c>
      <c r="B32" s="4" t="s">
        <v>832</v>
      </c>
      <c r="C32" s="142" t="s">
        <v>1273</v>
      </c>
      <c r="D32" s="142" t="s">
        <v>1273</v>
      </c>
      <c r="E32" s="142" t="s">
        <v>1273</v>
      </c>
      <c r="F32" s="142" t="s">
        <v>1273</v>
      </c>
      <c r="G32" s="142" t="s">
        <v>1273</v>
      </c>
      <c r="H32" s="142" t="s">
        <v>1273</v>
      </c>
      <c r="I32" s="19" t="s">
        <v>1273</v>
      </c>
      <c r="J32" s="671" t="s">
        <v>833</v>
      </c>
      <c r="R32" s="2" t="s">
        <v>1215</v>
      </c>
      <c r="S32" s="21">
        <v>135</v>
      </c>
      <c r="T32" s="2">
        <v>180</v>
      </c>
    </row>
    <row r="33" spans="1:20" ht="13.5" customHeight="1">
      <c r="A33" s="19">
        <v>27</v>
      </c>
      <c r="B33" s="4" t="s">
        <v>834</v>
      </c>
      <c r="C33" s="142" t="s">
        <v>1273</v>
      </c>
      <c r="D33" s="142" t="s">
        <v>1273</v>
      </c>
      <c r="E33" s="142" t="s">
        <v>1273</v>
      </c>
      <c r="F33" s="142" t="s">
        <v>1273</v>
      </c>
      <c r="G33" s="452">
        <v>30</v>
      </c>
      <c r="H33" s="452"/>
      <c r="I33" s="18"/>
      <c r="J33" s="452">
        <v>35</v>
      </c>
      <c r="R33" s="2" t="s">
        <v>1224</v>
      </c>
      <c r="S33" s="21">
        <v>985</v>
      </c>
      <c r="T33" s="2">
        <v>912</v>
      </c>
    </row>
    <row r="34" spans="1:10" ht="13.5" customHeight="1">
      <c r="A34" s="975" t="s">
        <v>835</v>
      </c>
      <c r="B34" s="973"/>
      <c r="C34" s="39">
        <f>SUM(C7:C27)</f>
        <v>268</v>
      </c>
      <c r="D34" s="39">
        <f>SUM(D7:D27)</f>
        <v>711</v>
      </c>
      <c r="E34" s="39">
        <f>SUM(E7:E27)</f>
        <v>1121</v>
      </c>
      <c r="F34" s="39">
        <f>SUM(F7:F27)</f>
        <v>1327</v>
      </c>
      <c r="G34" s="39">
        <f>SUM(G7:G29)</f>
        <v>1366</v>
      </c>
      <c r="H34" s="86">
        <f>SUM(H7:H30)</f>
        <v>1333</v>
      </c>
      <c r="I34" s="86">
        <f>SUM(I7:I29)</f>
        <v>1498</v>
      </c>
      <c r="J34" s="39">
        <v>1576</v>
      </c>
    </row>
    <row r="36" ht="13.5" customHeight="1">
      <c r="A36" t="s">
        <v>836</v>
      </c>
    </row>
    <row r="37" ht="13.5" customHeight="1">
      <c r="A37" t="s">
        <v>837</v>
      </c>
    </row>
    <row r="38" spans="1:10" ht="13.5" customHeight="1">
      <c r="A38" s="889" t="s">
        <v>838</v>
      </c>
      <c r="B38" s="889"/>
      <c r="C38" s="889"/>
      <c r="D38" s="889"/>
      <c r="E38" s="889"/>
      <c r="F38" s="889"/>
      <c r="G38" s="889"/>
      <c r="H38" s="889"/>
      <c r="I38" s="889"/>
      <c r="J38" s="889"/>
    </row>
    <row r="39" ht="13.5" customHeight="1">
      <c r="B39" s="476"/>
    </row>
  </sheetData>
  <mergeCells count="6">
    <mergeCell ref="A34:B34"/>
    <mergeCell ref="A38:J38"/>
    <mergeCell ref="A1:J1"/>
    <mergeCell ref="A3:A4"/>
    <mergeCell ref="B3:B4"/>
    <mergeCell ref="C3:J3"/>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M68"/>
  <sheetViews>
    <sheetView view="pageBreakPreview" zoomScale="60" workbookViewId="0" topLeftCell="A1">
      <selection activeCell="J36" sqref="J36"/>
    </sheetView>
  </sheetViews>
  <sheetFormatPr defaultColWidth="9.140625" defaultRowHeight="12.75"/>
  <cols>
    <col min="1" max="1" width="4.8515625" style="0" customWidth="1"/>
    <col min="2" max="2" width="24.00390625" style="0" customWidth="1"/>
    <col min="3" max="3" width="10.421875" style="0" customWidth="1"/>
    <col min="4" max="4" width="14.00390625" style="188" customWidth="1"/>
    <col min="5" max="5" width="8.57421875" style="0" customWidth="1"/>
    <col min="6" max="6" width="12.7109375" style="188" customWidth="1"/>
    <col min="7" max="7" width="14.28125" style="0" customWidth="1"/>
  </cols>
  <sheetData>
    <row r="1" spans="1:7" s="9" customFormat="1" ht="15.75">
      <c r="A1" s="987" t="s">
        <v>1003</v>
      </c>
      <c r="B1" s="987"/>
      <c r="C1" s="987"/>
      <c r="D1" s="987"/>
      <c r="E1" s="987"/>
      <c r="F1" s="987"/>
      <c r="G1" s="987"/>
    </row>
    <row r="2" spans="1:7" s="9" customFormat="1" ht="15.75">
      <c r="A2" s="166"/>
      <c r="B2" s="166"/>
      <c r="C2" s="166"/>
      <c r="D2" s="166"/>
      <c r="E2" s="166"/>
      <c r="F2" s="892" t="s">
        <v>789</v>
      </c>
      <c r="G2" s="892"/>
    </row>
    <row r="3" spans="4:7" s="9" customFormat="1" ht="16.5" customHeight="1">
      <c r="D3" s="661"/>
      <c r="F3" s="662"/>
      <c r="G3" s="663" t="s">
        <v>790</v>
      </c>
    </row>
    <row r="4" spans="1:7" ht="12.75">
      <c r="A4" s="982" t="s">
        <v>1276</v>
      </c>
      <c r="B4" s="893" t="s">
        <v>1262</v>
      </c>
      <c r="C4" s="895" t="s">
        <v>791</v>
      </c>
      <c r="D4" s="895"/>
      <c r="E4" s="895" t="s">
        <v>792</v>
      </c>
      <c r="F4" s="896"/>
      <c r="G4" s="119" t="s">
        <v>793</v>
      </c>
    </row>
    <row r="5" spans="1:7" ht="12.75">
      <c r="A5" s="983"/>
      <c r="B5" s="894"/>
      <c r="C5" s="63" t="s">
        <v>157</v>
      </c>
      <c r="D5" s="581" t="s">
        <v>794</v>
      </c>
      <c r="E5" s="63" t="s">
        <v>157</v>
      </c>
      <c r="F5" s="582" t="s">
        <v>794</v>
      </c>
      <c r="G5" s="126"/>
    </row>
    <row r="6" spans="1:7" ht="12.75">
      <c r="A6" s="63">
        <v>1</v>
      </c>
      <c r="B6" s="167">
        <v>2</v>
      </c>
      <c r="C6" s="294">
        <v>3</v>
      </c>
      <c r="D6" s="664">
        <v>4</v>
      </c>
      <c r="E6" s="294">
        <v>5</v>
      </c>
      <c r="F6" s="665">
        <v>6</v>
      </c>
      <c r="G6" s="63">
        <v>7</v>
      </c>
    </row>
    <row r="7" spans="1:7" ht="24.75" customHeight="1">
      <c r="A7" s="19">
        <v>1</v>
      </c>
      <c r="B7" s="4" t="s">
        <v>1214</v>
      </c>
      <c r="C7" s="12">
        <v>5</v>
      </c>
      <c r="D7" s="139">
        <v>373.24</v>
      </c>
      <c r="E7" s="12">
        <v>22</v>
      </c>
      <c r="F7" s="140">
        <v>12599.19</v>
      </c>
      <c r="G7" s="139">
        <f>D7+F7</f>
        <v>12972.43</v>
      </c>
    </row>
    <row r="8" spans="1:7" ht="12.75">
      <c r="A8" s="19">
        <v>2</v>
      </c>
      <c r="B8" s="4" t="s">
        <v>1215</v>
      </c>
      <c r="C8" s="12">
        <v>2</v>
      </c>
      <c r="D8" s="139">
        <v>2290.82</v>
      </c>
      <c r="E8" s="12">
        <v>11</v>
      </c>
      <c r="F8" s="140">
        <v>7606.37</v>
      </c>
      <c r="G8" s="139">
        <f>D8+F8</f>
        <v>9897.19</v>
      </c>
    </row>
    <row r="9" spans="1:7" ht="12.75" customHeight="1">
      <c r="A9" s="19">
        <v>3</v>
      </c>
      <c r="B9" s="4" t="s">
        <v>1216</v>
      </c>
      <c r="C9" s="12">
        <v>5</v>
      </c>
      <c r="D9" s="139">
        <v>1977.79</v>
      </c>
      <c r="E9" s="12">
        <v>18</v>
      </c>
      <c r="F9" s="140">
        <v>1932</v>
      </c>
      <c r="G9" s="139">
        <f>D9+F9</f>
        <v>3909.79</v>
      </c>
    </row>
    <row r="10" spans="1:7" ht="12.75">
      <c r="A10" s="19">
        <v>4</v>
      </c>
      <c r="B10" s="4" t="s">
        <v>1217</v>
      </c>
      <c r="C10" s="12">
        <v>1</v>
      </c>
      <c r="D10" s="139">
        <v>335.65</v>
      </c>
      <c r="E10" s="12">
        <v>13</v>
      </c>
      <c r="F10" s="140">
        <v>2949.17</v>
      </c>
      <c r="G10" s="139">
        <f>D10+F10</f>
        <v>3284.82</v>
      </c>
    </row>
    <row r="11" spans="1:7" ht="12.75">
      <c r="A11" s="19">
        <v>5</v>
      </c>
      <c r="B11" s="4" t="s">
        <v>1269</v>
      </c>
      <c r="C11" s="666">
        <v>3</v>
      </c>
      <c r="D11" s="139">
        <v>2929.5</v>
      </c>
      <c r="E11" s="666">
        <v>11</v>
      </c>
      <c r="F11" s="140">
        <v>3409.13</v>
      </c>
      <c r="G11" s="139">
        <v>6338.63</v>
      </c>
    </row>
    <row r="12" spans="1:7" ht="12.75">
      <c r="A12" s="19">
        <v>6</v>
      </c>
      <c r="B12" s="4" t="s">
        <v>1239</v>
      </c>
      <c r="C12" s="666">
        <v>0</v>
      </c>
      <c r="D12" s="139">
        <v>0</v>
      </c>
      <c r="E12" s="666">
        <v>2</v>
      </c>
      <c r="F12" s="140">
        <v>27.2</v>
      </c>
      <c r="G12" s="139">
        <f aca="true" t="shared" si="0" ref="G12:G41">D12+F12</f>
        <v>27.2</v>
      </c>
    </row>
    <row r="13" spans="1:7" ht="12.75">
      <c r="A13" s="19">
        <v>7</v>
      </c>
      <c r="B13" s="4" t="s">
        <v>1249</v>
      </c>
      <c r="C13" s="12">
        <v>1</v>
      </c>
      <c r="D13" s="139">
        <v>107</v>
      </c>
      <c r="E13" s="12">
        <v>6</v>
      </c>
      <c r="F13" s="140">
        <v>647.96</v>
      </c>
      <c r="G13" s="139">
        <f t="shared" si="0"/>
        <v>754.96</v>
      </c>
    </row>
    <row r="14" spans="1:7" ht="12.75">
      <c r="A14" s="19">
        <v>8</v>
      </c>
      <c r="B14" s="4" t="s">
        <v>1218</v>
      </c>
      <c r="C14" s="12">
        <v>4</v>
      </c>
      <c r="D14" s="139">
        <v>480.11</v>
      </c>
      <c r="E14" s="12">
        <v>22</v>
      </c>
      <c r="F14" s="140">
        <v>16422.72</v>
      </c>
      <c r="G14" s="139">
        <f t="shared" si="0"/>
        <v>16902.83</v>
      </c>
    </row>
    <row r="15" spans="1:7" ht="12.75">
      <c r="A15" s="19">
        <v>9</v>
      </c>
      <c r="B15" s="4" t="s">
        <v>1219</v>
      </c>
      <c r="C15" s="12">
        <v>3</v>
      </c>
      <c r="D15" s="139">
        <v>48.25</v>
      </c>
      <c r="E15" s="12">
        <v>7</v>
      </c>
      <c r="F15" s="140">
        <v>255.67</v>
      </c>
      <c r="G15" s="139">
        <f t="shared" si="0"/>
        <v>303.91999999999996</v>
      </c>
    </row>
    <row r="16" spans="1:7" ht="12.75">
      <c r="A16" s="19">
        <v>10</v>
      </c>
      <c r="B16" s="4" t="s">
        <v>1220</v>
      </c>
      <c r="C16" s="12">
        <v>2</v>
      </c>
      <c r="D16" s="139">
        <v>1430</v>
      </c>
      <c r="E16" s="12">
        <v>32</v>
      </c>
      <c r="F16" s="140">
        <v>6132.55</v>
      </c>
      <c r="G16" s="139">
        <f t="shared" si="0"/>
        <v>7562.55</v>
      </c>
    </row>
    <row r="17" spans="1:7" ht="12.75">
      <c r="A17" s="19">
        <v>11</v>
      </c>
      <c r="B17" s="4" t="s">
        <v>1221</v>
      </c>
      <c r="C17" s="12">
        <v>4</v>
      </c>
      <c r="D17" s="139">
        <v>3930.25</v>
      </c>
      <c r="E17" s="12">
        <v>15</v>
      </c>
      <c r="F17" s="140">
        <v>10312.25</v>
      </c>
      <c r="G17" s="139">
        <f t="shared" si="0"/>
        <v>14242.5</v>
      </c>
    </row>
    <row r="18" spans="1:7" ht="12.75">
      <c r="A18" s="19">
        <v>12</v>
      </c>
      <c r="B18" s="4" t="s">
        <v>1268</v>
      </c>
      <c r="C18" s="666">
        <v>1</v>
      </c>
      <c r="D18" s="139">
        <v>231.67</v>
      </c>
      <c r="E18" s="666">
        <v>11</v>
      </c>
      <c r="F18" s="140">
        <v>1862.72</v>
      </c>
      <c r="G18" s="139">
        <f t="shared" si="0"/>
        <v>2094.39</v>
      </c>
    </row>
    <row r="19" spans="1:7" ht="12.75">
      <c r="A19" s="19">
        <v>13</v>
      </c>
      <c r="B19" s="4" t="s">
        <v>1222</v>
      </c>
      <c r="C19" s="12">
        <v>5</v>
      </c>
      <c r="D19" s="139">
        <v>2472.18</v>
      </c>
      <c r="E19" s="12">
        <v>21</v>
      </c>
      <c r="F19" s="140">
        <v>3888.14</v>
      </c>
      <c r="G19" s="139">
        <f t="shared" si="0"/>
        <v>6360.32</v>
      </c>
    </row>
    <row r="20" spans="1:7" ht="12.75">
      <c r="A20" s="19">
        <v>14</v>
      </c>
      <c r="B20" s="4" t="s">
        <v>1223</v>
      </c>
      <c r="C20" s="12">
        <v>6</v>
      </c>
      <c r="D20" s="139">
        <v>558.16</v>
      </c>
      <c r="E20" s="12">
        <v>15</v>
      </c>
      <c r="F20" s="140">
        <v>1859.07</v>
      </c>
      <c r="G20" s="139">
        <f t="shared" si="0"/>
        <v>2417.23</v>
      </c>
    </row>
    <row r="21" spans="1:7" ht="12.75">
      <c r="A21" s="19">
        <v>15</v>
      </c>
      <c r="B21" s="4" t="s">
        <v>1224</v>
      </c>
      <c r="C21" s="12">
        <v>9</v>
      </c>
      <c r="D21" s="139">
        <v>3656.36</v>
      </c>
      <c r="E21" s="12">
        <v>25</v>
      </c>
      <c r="F21" s="140">
        <v>7158.4</v>
      </c>
      <c r="G21" s="139">
        <f t="shared" si="0"/>
        <v>10814.76</v>
      </c>
    </row>
    <row r="22" spans="1:7" ht="12.75">
      <c r="A22" s="19">
        <v>16</v>
      </c>
      <c r="B22" s="4" t="s">
        <v>1225</v>
      </c>
      <c r="C22" s="12">
        <v>6</v>
      </c>
      <c r="D22" s="139">
        <v>1273.6</v>
      </c>
      <c r="E22" s="12">
        <v>35</v>
      </c>
      <c r="F22" s="140">
        <v>14152.69</v>
      </c>
      <c r="G22" s="139">
        <f t="shared" si="0"/>
        <v>15426.29</v>
      </c>
    </row>
    <row r="23" spans="1:7" ht="12.75">
      <c r="A23" s="19">
        <v>17</v>
      </c>
      <c r="B23" s="4" t="s">
        <v>1226</v>
      </c>
      <c r="C23" s="12">
        <v>2</v>
      </c>
      <c r="D23" s="139">
        <v>40</v>
      </c>
      <c r="E23" s="12">
        <v>5</v>
      </c>
      <c r="F23" s="140">
        <v>184.4</v>
      </c>
      <c r="G23" s="139">
        <f t="shared" si="0"/>
        <v>224.4</v>
      </c>
    </row>
    <row r="24" spans="1:7" ht="12.75">
      <c r="A24" s="19">
        <v>18</v>
      </c>
      <c r="B24" s="4" t="s">
        <v>1227</v>
      </c>
      <c r="C24" s="12">
        <v>2</v>
      </c>
      <c r="D24" s="139">
        <v>267.48</v>
      </c>
      <c r="E24" s="12">
        <v>3</v>
      </c>
      <c r="F24" s="140">
        <v>34.2</v>
      </c>
      <c r="G24" s="139">
        <f t="shared" si="0"/>
        <v>301.68</v>
      </c>
    </row>
    <row r="25" spans="1:7" ht="12.75">
      <c r="A25" s="19">
        <v>19</v>
      </c>
      <c r="B25" s="4" t="s">
        <v>1248</v>
      </c>
      <c r="C25" s="12">
        <v>2</v>
      </c>
      <c r="D25" s="139">
        <v>150</v>
      </c>
      <c r="E25" s="12">
        <v>7</v>
      </c>
      <c r="F25" s="140">
        <v>840.75</v>
      </c>
      <c r="G25" s="139">
        <f t="shared" si="0"/>
        <v>990.75</v>
      </c>
    </row>
    <row r="26" spans="1:7" ht="12.75">
      <c r="A26" s="19">
        <v>20</v>
      </c>
      <c r="B26" s="4" t="s">
        <v>1228</v>
      </c>
      <c r="C26" s="12">
        <v>1</v>
      </c>
      <c r="D26" s="139">
        <v>202.02</v>
      </c>
      <c r="E26" s="12">
        <v>3</v>
      </c>
      <c r="F26" s="140">
        <v>20.34</v>
      </c>
      <c r="G26" s="139">
        <f t="shared" si="0"/>
        <v>222.36</v>
      </c>
    </row>
    <row r="27" spans="1:7" ht="12.75">
      <c r="A27" s="19">
        <v>21</v>
      </c>
      <c r="B27" s="4" t="s">
        <v>1229</v>
      </c>
      <c r="C27" s="12">
        <v>2</v>
      </c>
      <c r="D27" s="139">
        <v>990.7</v>
      </c>
      <c r="E27" s="12">
        <v>18</v>
      </c>
      <c r="F27" s="140">
        <v>6969.15</v>
      </c>
      <c r="G27" s="139">
        <f t="shared" si="0"/>
        <v>7959.849999999999</v>
      </c>
    </row>
    <row r="28" spans="1:7" ht="12.75">
      <c r="A28" s="19">
        <v>22</v>
      </c>
      <c r="B28" s="4" t="s">
        <v>1230</v>
      </c>
      <c r="C28" s="12">
        <v>0</v>
      </c>
      <c r="D28" s="139">
        <v>0</v>
      </c>
      <c r="E28" s="12">
        <v>12</v>
      </c>
      <c r="F28" s="140">
        <v>316.73</v>
      </c>
      <c r="G28" s="139">
        <f t="shared" si="0"/>
        <v>316.73</v>
      </c>
    </row>
    <row r="29" spans="1:7" ht="12.75">
      <c r="A29" s="19">
        <v>23</v>
      </c>
      <c r="B29" s="4" t="s">
        <v>1231</v>
      </c>
      <c r="C29" s="12">
        <v>5</v>
      </c>
      <c r="D29" s="139">
        <v>4122.33</v>
      </c>
      <c r="E29" s="12">
        <v>23</v>
      </c>
      <c r="F29" s="140">
        <v>5447.03</v>
      </c>
      <c r="G29" s="139">
        <f t="shared" si="0"/>
        <v>9569.36</v>
      </c>
    </row>
    <row r="30" spans="1:7" ht="12.75">
      <c r="A30" s="19">
        <v>24</v>
      </c>
      <c r="B30" s="4" t="s">
        <v>1232</v>
      </c>
      <c r="C30" s="12">
        <v>1</v>
      </c>
      <c r="D30" s="139">
        <v>1784</v>
      </c>
      <c r="E30" s="12">
        <v>7</v>
      </c>
      <c r="F30" s="140">
        <v>393.1</v>
      </c>
      <c r="G30" s="139">
        <f t="shared" si="0"/>
        <v>2177.1</v>
      </c>
    </row>
    <row r="31" spans="1:7" ht="12.75">
      <c r="A31" s="19">
        <v>25</v>
      </c>
      <c r="B31" s="4" t="s">
        <v>1233</v>
      </c>
      <c r="C31" s="12">
        <v>5</v>
      </c>
      <c r="D31" s="139">
        <v>307.84</v>
      </c>
      <c r="E31" s="12">
        <v>21</v>
      </c>
      <c r="F31" s="140">
        <v>2539.82</v>
      </c>
      <c r="G31" s="139">
        <f t="shared" si="0"/>
        <v>2847.6600000000003</v>
      </c>
    </row>
    <row r="32" spans="1:7" ht="12.75">
      <c r="A32" s="19">
        <v>26</v>
      </c>
      <c r="B32" s="4" t="s">
        <v>1234</v>
      </c>
      <c r="C32" s="12">
        <v>2</v>
      </c>
      <c r="D32" s="139">
        <v>0</v>
      </c>
      <c r="E32" s="12">
        <v>4</v>
      </c>
      <c r="F32" s="140">
        <v>603.64</v>
      </c>
      <c r="G32" s="139">
        <f t="shared" si="0"/>
        <v>603.64</v>
      </c>
    </row>
    <row r="33" spans="1:7" ht="12.75">
      <c r="A33" s="19">
        <v>27</v>
      </c>
      <c r="B33" s="4" t="s">
        <v>1267</v>
      </c>
      <c r="C33" s="12">
        <v>6</v>
      </c>
      <c r="D33" s="139">
        <v>4725</v>
      </c>
      <c r="E33" s="666">
        <v>6</v>
      </c>
      <c r="F33" s="140">
        <v>2413.76</v>
      </c>
      <c r="G33" s="139">
        <f t="shared" si="0"/>
        <v>7138.76</v>
      </c>
    </row>
    <row r="34" spans="1:7" ht="12.75">
      <c r="A34" s="19">
        <v>28</v>
      </c>
      <c r="B34" s="4" t="s">
        <v>1235</v>
      </c>
      <c r="C34" s="12">
        <v>1</v>
      </c>
      <c r="D34" s="139">
        <v>490</v>
      </c>
      <c r="E34" s="12">
        <v>23</v>
      </c>
      <c r="F34" s="140">
        <v>5222.47</v>
      </c>
      <c r="G34" s="139">
        <f t="shared" si="0"/>
        <v>5712.47</v>
      </c>
    </row>
    <row r="35" spans="1:7" ht="12.75">
      <c r="A35" s="19">
        <v>29</v>
      </c>
      <c r="B35" s="4" t="s">
        <v>1236</v>
      </c>
      <c r="C35" s="12">
        <v>5</v>
      </c>
      <c r="D35" s="139">
        <v>1693.25</v>
      </c>
      <c r="E35" s="12">
        <v>15</v>
      </c>
      <c r="F35" s="140">
        <v>1203.28</v>
      </c>
      <c r="G35" s="139">
        <f t="shared" si="0"/>
        <v>2896.5299999999997</v>
      </c>
    </row>
    <row r="36" spans="1:7" ht="12.75">
      <c r="A36" s="19">
        <v>30</v>
      </c>
      <c r="B36" s="4" t="s">
        <v>795</v>
      </c>
      <c r="C36" s="12">
        <v>9</v>
      </c>
      <c r="D36" s="139">
        <v>1156.91</v>
      </c>
      <c r="E36" s="12">
        <v>96</v>
      </c>
      <c r="F36" s="140">
        <v>389.39</v>
      </c>
      <c r="G36" s="139">
        <f t="shared" si="0"/>
        <v>1546.3000000000002</v>
      </c>
    </row>
    <row r="37" spans="1:7" ht="12.75">
      <c r="A37" s="19">
        <v>31</v>
      </c>
      <c r="B37" s="4" t="s">
        <v>1237</v>
      </c>
      <c r="C37" s="12">
        <v>0</v>
      </c>
      <c r="D37" s="139">
        <v>0</v>
      </c>
      <c r="E37" s="12">
        <v>2</v>
      </c>
      <c r="F37" s="140">
        <v>26.13</v>
      </c>
      <c r="G37" s="139">
        <f t="shared" si="0"/>
        <v>26.13</v>
      </c>
    </row>
    <row r="38" spans="1:7" ht="12.75">
      <c r="A38" s="19">
        <v>32</v>
      </c>
      <c r="B38" s="4" t="s">
        <v>1238</v>
      </c>
      <c r="C38" s="12">
        <v>0</v>
      </c>
      <c r="D38" s="139">
        <v>0</v>
      </c>
      <c r="E38" s="12">
        <v>1</v>
      </c>
      <c r="F38" s="140">
        <v>92.16</v>
      </c>
      <c r="G38" s="139">
        <f t="shared" si="0"/>
        <v>92.16</v>
      </c>
    </row>
    <row r="39" spans="1:7" ht="12.75">
      <c r="A39" s="19">
        <v>33</v>
      </c>
      <c r="B39" s="4" t="s">
        <v>1366</v>
      </c>
      <c r="C39" s="12">
        <v>0</v>
      </c>
      <c r="D39" s="139">
        <v>0</v>
      </c>
      <c r="E39" s="12">
        <v>1</v>
      </c>
      <c r="F39" s="140">
        <v>2.18</v>
      </c>
      <c r="G39" s="139">
        <f t="shared" si="0"/>
        <v>2.18</v>
      </c>
    </row>
    <row r="40" spans="1:13" ht="12.75">
      <c r="A40" s="19">
        <v>34</v>
      </c>
      <c r="B40" s="4" t="s">
        <v>1240</v>
      </c>
      <c r="C40" s="12">
        <v>0</v>
      </c>
      <c r="D40" s="139">
        <v>0</v>
      </c>
      <c r="E40" s="12">
        <v>1</v>
      </c>
      <c r="F40" s="140">
        <v>0.01</v>
      </c>
      <c r="G40" s="139">
        <f t="shared" si="0"/>
        <v>0.01</v>
      </c>
      <c r="M40" s="65"/>
    </row>
    <row r="41" spans="1:7" ht="12.75">
      <c r="A41" s="19">
        <v>35</v>
      </c>
      <c r="B41" s="4" t="s">
        <v>1241</v>
      </c>
      <c r="C41" s="12">
        <v>0</v>
      </c>
      <c r="D41" s="139">
        <v>0</v>
      </c>
      <c r="E41" s="12">
        <v>0</v>
      </c>
      <c r="F41" s="140">
        <v>0</v>
      </c>
      <c r="G41" s="139">
        <f t="shared" si="0"/>
        <v>0</v>
      </c>
    </row>
    <row r="42" spans="1:7" ht="12.75">
      <c r="A42" s="15"/>
      <c r="B42" s="6"/>
      <c r="C42" s="12"/>
      <c r="D42" s="139"/>
      <c r="E42" s="12"/>
      <c r="F42" s="142"/>
      <c r="G42" s="18"/>
    </row>
    <row r="43" spans="1:7" ht="12.75">
      <c r="A43" s="890" t="s">
        <v>1212</v>
      </c>
      <c r="B43" s="891"/>
      <c r="C43" s="39">
        <f>SUM(C7:C42)</f>
        <v>100</v>
      </c>
      <c r="D43" s="141">
        <f>SUM(D7:D41)</f>
        <v>38024.11</v>
      </c>
      <c r="E43" s="39">
        <f>SUM(E7:E41)</f>
        <v>514</v>
      </c>
      <c r="F43" s="141">
        <f>SUM(F7:F42)</f>
        <v>117913.76999999999</v>
      </c>
      <c r="G43" s="667">
        <v>155980.15</v>
      </c>
    </row>
    <row r="44" ht="16.5" customHeight="1">
      <c r="A44" t="s">
        <v>796</v>
      </c>
    </row>
    <row r="60" spans="1:6" ht="12.75">
      <c r="A60" s="2"/>
      <c r="B60" s="26"/>
      <c r="C60" s="26"/>
      <c r="D60" s="668"/>
      <c r="E60" s="26"/>
      <c r="F60" s="668"/>
    </row>
    <row r="61" spans="1:6" ht="12.75">
      <c r="A61" s="2"/>
      <c r="B61" s="26"/>
      <c r="C61" s="26"/>
      <c r="D61" s="668"/>
      <c r="E61" s="26"/>
      <c r="F61" s="668"/>
    </row>
    <row r="62" spans="1:6" ht="12.75">
      <c r="A62" s="2"/>
      <c r="B62" s="26"/>
      <c r="C62" s="26"/>
      <c r="D62" s="668"/>
      <c r="E62" s="26"/>
      <c r="F62" s="668"/>
    </row>
    <row r="63" spans="1:6" ht="12.75">
      <c r="A63" s="2"/>
      <c r="B63" s="26"/>
      <c r="C63" s="26"/>
      <c r="D63" s="668"/>
      <c r="E63" s="26"/>
      <c r="F63" s="668"/>
    </row>
    <row r="64" spans="1:6" ht="12.75">
      <c r="A64" s="2"/>
      <c r="B64" s="669"/>
      <c r="C64" s="26"/>
      <c r="D64" s="668"/>
      <c r="E64" s="26"/>
      <c r="F64" s="668"/>
    </row>
    <row r="65" spans="1:6" ht="12.75">
      <c r="A65" s="2"/>
      <c r="B65" s="26"/>
      <c r="C65" s="26"/>
      <c r="D65" s="668"/>
      <c r="E65" s="26"/>
      <c r="F65" s="668"/>
    </row>
    <row r="66" spans="1:6" ht="12.75">
      <c r="A66" s="2"/>
      <c r="B66" s="26"/>
      <c r="C66" s="26"/>
      <c r="D66" s="668"/>
      <c r="E66" s="26"/>
      <c r="F66" s="668"/>
    </row>
    <row r="67" spans="1:6" ht="12.75">
      <c r="A67" s="2"/>
      <c r="B67" s="26"/>
      <c r="C67" s="26"/>
      <c r="D67" s="668"/>
      <c r="E67" s="26"/>
      <c r="F67" s="668"/>
    </row>
    <row r="68" spans="1:6" ht="12.75">
      <c r="A68" s="2"/>
      <c r="B68" s="2"/>
      <c r="C68" s="2"/>
      <c r="D68" s="7"/>
      <c r="E68" s="2"/>
      <c r="F68" s="7"/>
    </row>
  </sheetData>
  <mergeCells count="7">
    <mergeCell ref="A43:B43"/>
    <mergeCell ref="A1:G1"/>
    <mergeCell ref="F2:G2"/>
    <mergeCell ref="A4:A5"/>
    <mergeCell ref="B4:B5"/>
    <mergeCell ref="C4:D4"/>
    <mergeCell ref="E4:F4"/>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4"/>
  <sheetViews>
    <sheetView view="pageBreakPreview" zoomScale="60" workbookViewId="0" topLeftCell="A1">
      <selection activeCell="J31" sqref="J31"/>
    </sheetView>
  </sheetViews>
  <sheetFormatPr defaultColWidth="9.140625" defaultRowHeight="12.75"/>
  <cols>
    <col min="1" max="1" width="5.57421875" style="0" customWidth="1"/>
    <col min="2" max="2" width="14.421875" style="0" customWidth="1"/>
    <col min="3" max="3" width="13.7109375" style="0" customWidth="1"/>
    <col min="4" max="4" width="14.57421875" style="0" customWidth="1"/>
    <col min="5" max="5" width="53.421875" style="0" customWidth="1"/>
  </cols>
  <sheetData>
    <row r="1" spans="1:5" s="11" customFormat="1" ht="15">
      <c r="A1" s="987" t="s">
        <v>736</v>
      </c>
      <c r="B1" s="987"/>
      <c r="C1" s="987"/>
      <c r="D1" s="987"/>
      <c r="E1" s="987"/>
    </row>
    <row r="2" s="11" customFormat="1" ht="6" customHeight="1">
      <c r="A2" s="8"/>
    </row>
    <row r="3" spans="1:5" ht="44.25" customHeight="1">
      <c r="A3" s="37" t="s">
        <v>1276</v>
      </c>
      <c r="B3" s="37" t="s">
        <v>737</v>
      </c>
      <c r="C3" s="37" t="s">
        <v>738</v>
      </c>
      <c r="D3" s="440" t="s">
        <v>739</v>
      </c>
      <c r="E3" s="635" t="s">
        <v>740</v>
      </c>
    </row>
    <row r="4" spans="1:5" s="65" customFormat="1" ht="12.75">
      <c r="A4" s="46">
        <v>1</v>
      </c>
      <c r="B4" s="46">
        <v>2</v>
      </c>
      <c r="C4" s="46">
        <v>3</v>
      </c>
      <c r="D4" s="46">
        <v>4</v>
      </c>
      <c r="E4" s="46">
        <v>5</v>
      </c>
    </row>
    <row r="5" spans="1:5" s="65" customFormat="1" ht="12.75">
      <c r="A5" s="636"/>
      <c r="B5" s="637"/>
      <c r="C5" s="637"/>
      <c r="D5" s="638"/>
      <c r="E5" s="637"/>
    </row>
    <row r="6" spans="1:5" s="65" customFormat="1" ht="38.25">
      <c r="A6" s="639">
        <v>1</v>
      </c>
      <c r="B6" s="640" t="s">
        <v>741</v>
      </c>
      <c r="C6" s="641">
        <v>5520</v>
      </c>
      <c r="D6" s="642" t="s">
        <v>742</v>
      </c>
      <c r="E6" s="643" t="s">
        <v>743</v>
      </c>
    </row>
    <row r="7" spans="1:5" s="65" customFormat="1" ht="9" customHeight="1">
      <c r="A7" s="639"/>
      <c r="B7" s="640"/>
      <c r="C7" s="641"/>
      <c r="D7" s="644"/>
      <c r="E7" s="640"/>
    </row>
    <row r="8" spans="1:5" ht="25.5">
      <c r="A8" s="639">
        <v>2</v>
      </c>
      <c r="B8" s="640" t="s">
        <v>744</v>
      </c>
      <c r="C8" s="641">
        <v>6497.03</v>
      </c>
      <c r="D8" s="642" t="s">
        <v>745</v>
      </c>
      <c r="E8" s="643" t="s">
        <v>746</v>
      </c>
    </row>
    <row r="9" spans="1:5" ht="7.5" customHeight="1">
      <c r="A9" s="639"/>
      <c r="B9" s="640"/>
      <c r="C9" s="641"/>
      <c r="D9" s="642"/>
      <c r="E9" s="640"/>
    </row>
    <row r="10" spans="1:5" ht="12.75">
      <c r="A10" s="639">
        <v>3</v>
      </c>
      <c r="B10" s="640" t="s">
        <v>747</v>
      </c>
      <c r="C10" s="641">
        <v>820</v>
      </c>
      <c r="D10" s="642" t="s">
        <v>748</v>
      </c>
      <c r="E10" s="643" t="s">
        <v>749</v>
      </c>
    </row>
    <row r="11" spans="1:5" ht="12.75">
      <c r="A11" s="639"/>
      <c r="B11" s="640"/>
      <c r="C11" s="641"/>
      <c r="D11" s="642"/>
      <c r="E11" s="643"/>
    </row>
    <row r="12" spans="1:5" ht="25.5">
      <c r="A12" s="639">
        <v>4</v>
      </c>
      <c r="B12" s="640" t="s">
        <v>750</v>
      </c>
      <c r="C12" s="641">
        <v>2837</v>
      </c>
      <c r="D12" s="642" t="s">
        <v>751</v>
      </c>
      <c r="E12" s="643" t="s">
        <v>752</v>
      </c>
    </row>
    <row r="13" spans="1:5" ht="6.75" customHeight="1">
      <c r="A13" s="639"/>
      <c r="B13" s="640"/>
      <c r="C13" s="641"/>
      <c r="D13" s="642"/>
      <c r="E13" s="643"/>
    </row>
    <row r="14" spans="1:5" ht="25.5">
      <c r="A14" s="639">
        <v>5</v>
      </c>
      <c r="B14" s="640" t="s">
        <v>753</v>
      </c>
      <c r="C14" s="641">
        <v>9630</v>
      </c>
      <c r="D14" s="642" t="s">
        <v>754</v>
      </c>
      <c r="E14" s="643" t="s">
        <v>755</v>
      </c>
    </row>
    <row r="15" spans="1:5" ht="12.75">
      <c r="A15" s="639"/>
      <c r="B15" s="640"/>
      <c r="C15" s="641"/>
      <c r="D15" s="642"/>
      <c r="E15" s="643"/>
    </row>
    <row r="16" spans="1:5" ht="25.5">
      <c r="A16" s="639">
        <v>6</v>
      </c>
      <c r="B16" s="640" t="s">
        <v>756</v>
      </c>
      <c r="C16" s="641">
        <v>10500</v>
      </c>
      <c r="D16" s="642" t="s">
        <v>757</v>
      </c>
      <c r="E16" s="643" t="s">
        <v>758</v>
      </c>
    </row>
    <row r="17" spans="1:5" ht="10.5" customHeight="1">
      <c r="A17" s="639"/>
      <c r="B17" s="640"/>
      <c r="C17" s="641"/>
      <c r="D17" s="642"/>
      <c r="E17" s="643"/>
    </row>
    <row r="18" spans="1:5" ht="25.5">
      <c r="A18" s="639">
        <v>7</v>
      </c>
      <c r="B18" s="640" t="s">
        <v>759</v>
      </c>
      <c r="C18" s="641">
        <v>885</v>
      </c>
      <c r="D18" s="642" t="s">
        <v>760</v>
      </c>
      <c r="E18" s="643" t="s">
        <v>761</v>
      </c>
    </row>
    <row r="19" spans="1:5" ht="12.75">
      <c r="A19" s="639"/>
      <c r="B19" s="640"/>
      <c r="C19" s="641"/>
      <c r="D19" s="642"/>
      <c r="E19" s="643"/>
    </row>
    <row r="20" spans="1:5" ht="12.75">
      <c r="A20" s="639">
        <v>8</v>
      </c>
      <c r="B20" s="640" t="s">
        <v>762</v>
      </c>
      <c r="C20" s="641">
        <v>4374</v>
      </c>
      <c r="D20" s="642" t="s">
        <v>763</v>
      </c>
      <c r="E20" s="643" t="s">
        <v>764</v>
      </c>
    </row>
    <row r="21" spans="1:5" ht="6.75" customHeight="1">
      <c r="A21" s="639"/>
      <c r="B21" s="640"/>
      <c r="C21" s="641"/>
      <c r="D21" s="642"/>
      <c r="E21" s="640"/>
    </row>
    <row r="22" spans="1:5" ht="25.5">
      <c r="A22" s="639">
        <v>9</v>
      </c>
      <c r="B22" s="640" t="s">
        <v>765</v>
      </c>
      <c r="C22" s="641">
        <v>765</v>
      </c>
      <c r="D22" s="642" t="s">
        <v>766</v>
      </c>
      <c r="E22" s="643" t="s">
        <v>767</v>
      </c>
    </row>
    <row r="23" spans="1:5" ht="12.75">
      <c r="A23" s="639"/>
      <c r="B23" s="640"/>
      <c r="C23" s="641"/>
      <c r="D23" s="642"/>
      <c r="E23" s="640"/>
    </row>
    <row r="24" spans="1:5" ht="25.5">
      <c r="A24" s="639">
        <v>10</v>
      </c>
      <c r="B24" s="640" t="s">
        <v>768</v>
      </c>
      <c r="C24" s="641">
        <v>5111.5</v>
      </c>
      <c r="D24" s="642" t="s">
        <v>769</v>
      </c>
      <c r="E24" s="643" t="s">
        <v>770</v>
      </c>
    </row>
    <row r="25" spans="1:6" ht="12.75">
      <c r="A25" s="639"/>
      <c r="B25" s="640"/>
      <c r="C25" s="641"/>
      <c r="D25" s="642"/>
      <c r="E25" s="640"/>
      <c r="F25" s="2"/>
    </row>
    <row r="26" spans="1:5" ht="25.5">
      <c r="A26" s="639">
        <v>11</v>
      </c>
      <c r="B26" s="640" t="s">
        <v>771</v>
      </c>
      <c r="C26" s="641">
        <v>4926.28</v>
      </c>
      <c r="D26" s="642" t="s">
        <v>772</v>
      </c>
      <c r="E26" s="643" t="s">
        <v>773</v>
      </c>
    </row>
    <row r="27" spans="1:5" ht="7.5" customHeight="1">
      <c r="A27" s="639"/>
      <c r="B27" s="640"/>
      <c r="C27" s="641"/>
      <c r="D27" s="642"/>
      <c r="E27" s="640"/>
    </row>
    <row r="28" spans="1:5" ht="12.75">
      <c r="A28" s="639">
        <v>12</v>
      </c>
      <c r="B28" s="640" t="s">
        <v>774</v>
      </c>
      <c r="C28" s="641">
        <v>2619.92</v>
      </c>
      <c r="D28" s="642" t="s">
        <v>775</v>
      </c>
      <c r="E28" s="643" t="s">
        <v>776</v>
      </c>
    </row>
    <row r="29" spans="1:5" ht="12.75">
      <c r="A29" s="639"/>
      <c r="B29" s="640"/>
      <c r="C29" s="641"/>
      <c r="D29" s="642"/>
      <c r="E29" s="643"/>
    </row>
    <row r="30" spans="1:5" s="115" customFormat="1" ht="38.25">
      <c r="A30" s="645">
        <v>13</v>
      </c>
      <c r="B30" s="647" t="s">
        <v>777</v>
      </c>
      <c r="C30" s="648">
        <v>3500.36</v>
      </c>
      <c r="D30" s="649" t="s">
        <v>778</v>
      </c>
      <c r="E30" s="650" t="s">
        <v>779</v>
      </c>
    </row>
    <row r="31" spans="1:5" s="115" customFormat="1" ht="38.25">
      <c r="A31" s="645">
        <v>14</v>
      </c>
      <c r="B31" s="647" t="s">
        <v>780</v>
      </c>
      <c r="C31" s="648">
        <v>3835.31</v>
      </c>
      <c r="D31" s="649" t="s">
        <v>781</v>
      </c>
      <c r="E31" s="650" t="s">
        <v>782</v>
      </c>
    </row>
    <row r="32" spans="1:5" s="115" customFormat="1" ht="25.5">
      <c r="A32" s="651">
        <v>15</v>
      </c>
      <c r="B32" s="652" t="s">
        <v>87</v>
      </c>
      <c r="C32" s="653">
        <v>12454</v>
      </c>
      <c r="D32" s="654" t="s">
        <v>783</v>
      </c>
      <c r="E32" s="655" t="s">
        <v>784</v>
      </c>
    </row>
    <row r="33" spans="1:5" s="115" customFormat="1" ht="25.5">
      <c r="A33" s="656">
        <v>16</v>
      </c>
      <c r="B33" s="657" t="s">
        <v>785</v>
      </c>
      <c r="C33" s="658">
        <v>7770</v>
      </c>
      <c r="D33" s="659" t="s">
        <v>786</v>
      </c>
      <c r="E33" s="660" t="s">
        <v>787</v>
      </c>
    </row>
    <row r="34" spans="1:5" ht="12.75">
      <c r="A34" s="5" t="s">
        <v>788</v>
      </c>
      <c r="B34" s="1"/>
      <c r="C34" s="1"/>
      <c r="D34" s="1"/>
      <c r="E34" s="6"/>
    </row>
  </sheetData>
  <mergeCells count="1">
    <mergeCell ref="A1:E1"/>
  </mergeCells>
  <printOptions/>
  <pageMargins left="0.75" right="0.75" top="1" bottom="1" header="0.5" footer="0.5"/>
  <pageSetup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H15"/>
  <sheetViews>
    <sheetView view="pageBreakPreview" zoomScale="60" workbookViewId="0" topLeftCell="A1">
      <selection activeCell="L12" sqref="L12"/>
    </sheetView>
  </sheetViews>
  <sheetFormatPr defaultColWidth="9.140625" defaultRowHeight="12.75"/>
  <cols>
    <col min="9" max="9" width="1.57421875" style="0" customWidth="1"/>
  </cols>
  <sheetData>
    <row r="1" ht="12.75">
      <c r="A1" s="614" t="s">
        <v>724</v>
      </c>
    </row>
    <row r="3" spans="1:8" ht="15">
      <c r="A3" s="897" t="s">
        <v>725</v>
      </c>
      <c r="B3" s="897"/>
      <c r="C3" s="897"/>
      <c r="D3" s="897"/>
      <c r="E3" s="897"/>
      <c r="F3" s="897"/>
      <c r="G3" s="897"/>
      <c r="H3" s="897"/>
    </row>
    <row r="4" spans="1:8" ht="15">
      <c r="A4" s="580"/>
      <c r="B4" s="580"/>
      <c r="C4" s="580"/>
      <c r="D4" s="580"/>
      <c r="E4" s="580"/>
      <c r="F4" s="580"/>
      <c r="G4" s="580"/>
      <c r="H4" s="580"/>
    </row>
    <row r="5" spans="1:8" ht="17.25" customHeight="1">
      <c r="A5" s="626" t="s">
        <v>273</v>
      </c>
      <c r="B5" s="628"/>
      <c r="C5" s="628"/>
      <c r="D5" s="628"/>
      <c r="E5" s="628"/>
      <c r="F5" s="628"/>
      <c r="G5" s="628"/>
      <c r="H5" s="629"/>
    </row>
    <row r="6" spans="1:8" ht="97.5" customHeight="1">
      <c r="A6" s="898" t="s">
        <v>726</v>
      </c>
      <c r="B6" s="899"/>
      <c r="C6" s="899"/>
      <c r="D6" s="899"/>
      <c r="E6" s="899"/>
      <c r="F6" s="899"/>
      <c r="G6" s="899"/>
      <c r="H6" s="900"/>
    </row>
    <row r="7" spans="1:8" ht="15.75" customHeight="1">
      <c r="A7" s="901" t="s">
        <v>727</v>
      </c>
      <c r="B7" s="902"/>
      <c r="C7" s="902"/>
      <c r="D7" s="902"/>
      <c r="E7" s="583"/>
      <c r="F7" s="583"/>
      <c r="G7" s="583"/>
      <c r="H7" s="584"/>
    </row>
    <row r="8" spans="1:8" ht="108" customHeight="1">
      <c r="A8" s="898" t="s">
        <v>728</v>
      </c>
      <c r="B8" s="899"/>
      <c r="C8" s="899"/>
      <c r="D8" s="899"/>
      <c r="E8" s="899"/>
      <c r="F8" s="899"/>
      <c r="G8" s="899"/>
      <c r="H8" s="900"/>
    </row>
    <row r="9" spans="1:8" ht="15.75">
      <c r="A9" s="630" t="s">
        <v>729</v>
      </c>
      <c r="B9" s="631"/>
      <c r="C9" s="631"/>
      <c r="D9" s="631"/>
      <c r="E9" s="631"/>
      <c r="F9" s="631"/>
      <c r="G9" s="631"/>
      <c r="H9" s="632"/>
    </row>
    <row r="10" spans="1:8" ht="75" customHeight="1">
      <c r="A10" s="898" t="s">
        <v>730</v>
      </c>
      <c r="B10" s="899"/>
      <c r="C10" s="899"/>
      <c r="D10" s="899"/>
      <c r="E10" s="899"/>
      <c r="F10" s="899"/>
      <c r="G10" s="899"/>
      <c r="H10" s="900"/>
    </row>
    <row r="11" spans="1:8" ht="17.25" customHeight="1">
      <c r="A11" s="906" t="s">
        <v>731</v>
      </c>
      <c r="B11" s="907"/>
      <c r="C11" s="907"/>
      <c r="D11" s="907"/>
      <c r="E11" s="907"/>
      <c r="F11" s="633"/>
      <c r="G11" s="633"/>
      <c r="H11" s="634"/>
    </row>
    <row r="12" spans="1:8" ht="55.5" customHeight="1">
      <c r="A12" s="898" t="s">
        <v>732</v>
      </c>
      <c r="B12" s="899"/>
      <c r="C12" s="899"/>
      <c r="D12" s="899"/>
      <c r="E12" s="899"/>
      <c r="F12" s="899"/>
      <c r="G12" s="899"/>
      <c r="H12" s="900"/>
    </row>
    <row r="13" spans="1:8" ht="18.75" customHeight="1">
      <c r="A13" s="908" t="s">
        <v>733</v>
      </c>
      <c r="B13" s="886"/>
      <c r="C13" s="886"/>
      <c r="D13" s="886"/>
      <c r="E13" s="633"/>
      <c r="F13" s="633"/>
      <c r="G13" s="633"/>
      <c r="H13" s="634"/>
    </row>
    <row r="14" spans="1:8" ht="54" customHeight="1">
      <c r="A14" s="903" t="s">
        <v>734</v>
      </c>
      <c r="B14" s="904"/>
      <c r="C14" s="904"/>
      <c r="D14" s="904"/>
      <c r="E14" s="904"/>
      <c r="F14" s="904"/>
      <c r="G14" s="904"/>
      <c r="H14" s="905"/>
    </row>
    <row r="15" spans="1:8" ht="12.75">
      <c r="A15" s="929" t="s">
        <v>735</v>
      </c>
      <c r="B15" s="929"/>
      <c r="C15" s="929"/>
      <c r="D15" s="929"/>
      <c r="E15" s="929"/>
      <c r="F15" s="929"/>
      <c r="G15" s="929"/>
      <c r="H15" s="929"/>
    </row>
  </sheetData>
  <mergeCells count="10">
    <mergeCell ref="A14:H14"/>
    <mergeCell ref="A15:H15"/>
    <mergeCell ref="A10:H10"/>
    <mergeCell ref="A11:E11"/>
    <mergeCell ref="A12:H12"/>
    <mergeCell ref="A13:D13"/>
    <mergeCell ref="A3:H3"/>
    <mergeCell ref="A6:H6"/>
    <mergeCell ref="A7:D7"/>
    <mergeCell ref="A8:H8"/>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I31"/>
  <sheetViews>
    <sheetView view="pageBreakPreview" zoomScale="60" workbookViewId="0" topLeftCell="A1">
      <selection activeCell="K30" sqref="K30"/>
    </sheetView>
  </sheetViews>
  <sheetFormatPr defaultColWidth="9.140625" defaultRowHeight="12.75"/>
  <cols>
    <col min="1" max="1" width="5.57421875" style="0" customWidth="1"/>
    <col min="2" max="2" width="18.8515625" style="0" customWidth="1"/>
    <col min="3" max="3" width="11.00390625" style="0" customWidth="1"/>
    <col min="4" max="4" width="9.57421875" style="0" customWidth="1"/>
    <col min="5" max="5" width="10.421875" style="0" customWidth="1"/>
    <col min="6" max="6" width="10.57421875" style="0" customWidth="1"/>
    <col min="7" max="7" width="10.28125" style="0" customWidth="1"/>
  </cols>
  <sheetData>
    <row r="1" spans="1:7" ht="33" customHeight="1">
      <c r="A1" s="887" t="s">
        <v>720</v>
      </c>
      <c r="B1" s="887"/>
      <c r="C1" s="887"/>
      <c r="D1" s="887"/>
      <c r="E1" s="887"/>
      <c r="F1" s="887"/>
      <c r="G1" s="887"/>
    </row>
    <row r="2" spans="1:7" ht="7.5" customHeight="1">
      <c r="A2" s="476"/>
      <c r="B2" s="623"/>
      <c r="C2" s="623"/>
      <c r="D2" s="623"/>
      <c r="E2" s="623"/>
      <c r="F2" s="623"/>
      <c r="G2" s="623"/>
    </row>
    <row r="3" spans="1:7" ht="48.75" customHeight="1">
      <c r="A3" s="888" t="s">
        <v>721</v>
      </c>
      <c r="B3" s="888"/>
      <c r="C3" s="888"/>
      <c r="D3" s="888"/>
      <c r="E3" s="888"/>
      <c r="F3" s="888"/>
      <c r="G3" s="888"/>
    </row>
    <row r="4" ht="8.25" customHeight="1">
      <c r="A4" s="624"/>
    </row>
    <row r="5" spans="1:7" ht="30" customHeight="1">
      <c r="A5" s="1004" t="s">
        <v>709</v>
      </c>
      <c r="B5" s="1004"/>
      <c r="C5" s="1004"/>
      <c r="D5" s="1004"/>
      <c r="E5" s="1004"/>
      <c r="F5" s="1004"/>
      <c r="G5" s="1004"/>
    </row>
    <row r="6" ht="12" customHeight="1"/>
    <row r="7" spans="1:7" ht="15">
      <c r="A7" s="987" t="s">
        <v>710</v>
      </c>
      <c r="B7" s="987"/>
      <c r="C7" s="987"/>
      <c r="D7" s="987"/>
      <c r="E7" s="987"/>
      <c r="F7" s="987"/>
      <c r="G7" s="987"/>
    </row>
    <row r="8" spans="2:7" ht="12.75" customHeight="1">
      <c r="B8" s="9"/>
      <c r="C8" s="9"/>
      <c r="D8" s="9"/>
      <c r="E8" s="9"/>
      <c r="F8" s="9"/>
      <c r="G8" s="9"/>
    </row>
    <row r="9" spans="1:7" ht="12.75">
      <c r="A9" s="982" t="s">
        <v>1276</v>
      </c>
      <c r="B9" s="219" t="s">
        <v>150</v>
      </c>
      <c r="C9" s="1012" t="s">
        <v>151</v>
      </c>
      <c r="D9" s="1013"/>
      <c r="E9" s="1013"/>
      <c r="F9" s="1013"/>
      <c r="G9" s="1014"/>
    </row>
    <row r="10" spans="1:7" ht="12.75">
      <c r="A10" s="983"/>
      <c r="B10" s="307"/>
      <c r="C10" s="39" t="s">
        <v>711</v>
      </c>
      <c r="D10" s="39" t="s">
        <v>712</v>
      </c>
      <c r="E10" s="39" t="s">
        <v>713</v>
      </c>
      <c r="F10" s="39" t="s">
        <v>714</v>
      </c>
      <c r="G10" s="39" t="s">
        <v>715</v>
      </c>
    </row>
    <row r="11" spans="1:7" ht="12.75">
      <c r="A11" s="53">
        <v>1</v>
      </c>
      <c r="B11" s="53">
        <v>2</v>
      </c>
      <c r="C11" s="53">
        <v>3</v>
      </c>
      <c r="D11" s="53">
        <v>4</v>
      </c>
      <c r="E11" s="53">
        <v>5</v>
      </c>
      <c r="F11" s="53">
        <v>6</v>
      </c>
      <c r="G11" s="53">
        <v>7</v>
      </c>
    </row>
    <row r="12" spans="1:7" ht="12.75">
      <c r="A12" s="68"/>
      <c r="B12" s="625"/>
      <c r="C12" s="20"/>
      <c r="D12" s="220"/>
      <c r="E12" s="220"/>
      <c r="F12" s="214"/>
      <c r="G12" s="214"/>
    </row>
    <row r="13" spans="1:7" ht="12.75">
      <c r="A13" s="19">
        <v>1</v>
      </c>
      <c r="B13" s="21" t="s">
        <v>156</v>
      </c>
      <c r="C13" s="560">
        <v>1</v>
      </c>
      <c r="D13" s="19">
        <v>0</v>
      </c>
      <c r="E13" s="560">
        <v>0</v>
      </c>
      <c r="F13" s="560">
        <v>0</v>
      </c>
      <c r="G13" s="452">
        <v>0</v>
      </c>
    </row>
    <row r="14" spans="1:7" ht="12.75">
      <c r="A14" s="19"/>
      <c r="B14" s="21"/>
      <c r="C14" s="19"/>
      <c r="D14" s="19"/>
      <c r="E14" s="19"/>
      <c r="F14" s="452"/>
      <c r="G14" s="452"/>
    </row>
    <row r="15" spans="1:7" ht="12.75">
      <c r="A15" s="19">
        <v>2</v>
      </c>
      <c r="B15" s="21" t="s">
        <v>298</v>
      </c>
      <c r="C15" s="19">
        <v>10</v>
      </c>
      <c r="D15" s="19">
        <v>13</v>
      </c>
      <c r="E15" s="19">
        <v>5</v>
      </c>
      <c r="F15" s="560">
        <v>13</v>
      </c>
      <c r="G15" s="452">
        <v>5</v>
      </c>
    </row>
    <row r="16" spans="1:7" ht="12.75">
      <c r="A16" s="19"/>
      <c r="B16" s="21"/>
      <c r="C16" s="19"/>
      <c r="D16" s="19"/>
      <c r="E16" s="19"/>
      <c r="F16" s="452"/>
      <c r="G16" s="452"/>
    </row>
    <row r="17" spans="1:7" ht="12.75">
      <c r="A17" s="19">
        <v>3</v>
      </c>
      <c r="B17" s="21" t="s">
        <v>154</v>
      </c>
      <c r="C17" s="19">
        <v>39</v>
      </c>
      <c r="D17" s="19">
        <v>10</v>
      </c>
      <c r="E17" s="19">
        <v>9</v>
      </c>
      <c r="F17" s="452">
        <v>31</v>
      </c>
      <c r="G17" s="452">
        <v>6</v>
      </c>
    </row>
    <row r="18" spans="1:7" ht="12.75">
      <c r="A18" s="19"/>
      <c r="B18" s="21"/>
      <c r="C18" s="19"/>
      <c r="D18" s="19"/>
      <c r="E18" s="19"/>
      <c r="F18" s="452"/>
      <c r="G18" s="452"/>
    </row>
    <row r="19" spans="1:7" ht="12.75">
      <c r="A19" s="19">
        <v>4</v>
      </c>
      <c r="B19" s="21" t="s">
        <v>153</v>
      </c>
      <c r="C19" s="19">
        <v>47</v>
      </c>
      <c r="D19" s="19">
        <v>54</v>
      </c>
      <c r="E19" s="560">
        <v>11</v>
      </c>
      <c r="F19" s="560">
        <v>21</v>
      </c>
      <c r="G19" s="452">
        <v>29</v>
      </c>
    </row>
    <row r="20" spans="1:7" ht="12.75">
      <c r="A20" s="19"/>
      <c r="B20" s="21"/>
      <c r="C20" s="19"/>
      <c r="D20" s="19"/>
      <c r="E20" s="19"/>
      <c r="F20" s="452"/>
      <c r="G20" s="452"/>
    </row>
    <row r="21" spans="1:7" ht="12.75">
      <c r="A21" s="19">
        <v>5</v>
      </c>
      <c r="B21" s="21" t="s">
        <v>716</v>
      </c>
      <c r="C21" s="19">
        <v>26</v>
      </c>
      <c r="D21" s="19">
        <v>59</v>
      </c>
      <c r="E21" s="560">
        <v>10</v>
      </c>
      <c r="F21" s="560">
        <v>9</v>
      </c>
      <c r="G21" s="452">
        <v>25</v>
      </c>
    </row>
    <row r="22" spans="1:7" ht="12.75">
      <c r="A22" s="19"/>
      <c r="B22" s="21"/>
      <c r="C22" s="19"/>
      <c r="D22" s="19"/>
      <c r="E22" s="19"/>
      <c r="F22" s="452"/>
      <c r="G22" s="452"/>
    </row>
    <row r="23" spans="1:7" ht="12.75">
      <c r="A23" s="1015" t="s">
        <v>1212</v>
      </c>
      <c r="B23" s="1016"/>
      <c r="C23" s="145">
        <f>SUM(C13:C21)</f>
        <v>123</v>
      </c>
      <c r="D23" s="145">
        <f>SUM(D13:D21)</f>
        <v>136</v>
      </c>
      <c r="E23" s="145">
        <f>SUM(E13:E21)</f>
        <v>35</v>
      </c>
      <c r="F23" s="145">
        <f>SUM(F13:F21)</f>
        <v>74</v>
      </c>
      <c r="G23" s="145">
        <f>SUM(G13:G21)</f>
        <v>65</v>
      </c>
    </row>
    <row r="24" spans="1:7" ht="12.75">
      <c r="A24" s="128"/>
      <c r="B24" s="90"/>
      <c r="C24" s="90"/>
      <c r="D24" s="90"/>
      <c r="E24" s="90"/>
      <c r="F24" s="90"/>
      <c r="G24" s="129"/>
    </row>
    <row r="25" spans="1:7" ht="14.25" customHeight="1">
      <c r="A25" s="3"/>
      <c r="B25" s="1017" t="s">
        <v>723</v>
      </c>
      <c r="C25" s="1017"/>
      <c r="D25" s="1017"/>
      <c r="E25" s="1017"/>
      <c r="F25" s="1017"/>
      <c r="G25" s="1018"/>
    </row>
    <row r="26" spans="1:9" ht="6" customHeight="1">
      <c r="A26" s="3"/>
      <c r="B26" s="58"/>
      <c r="C26" s="2"/>
      <c r="D26" s="2"/>
      <c r="E26" s="2"/>
      <c r="F26" s="2"/>
      <c r="G26" s="4"/>
      <c r="I26" s="624"/>
    </row>
    <row r="27" spans="1:7" ht="12.75" customHeight="1">
      <c r="A27" s="1005" t="s">
        <v>717</v>
      </c>
      <c r="B27" s="1006"/>
      <c r="C27" s="1006"/>
      <c r="D27" s="1006"/>
      <c r="E27" s="1006"/>
      <c r="F27" s="2"/>
      <c r="G27" s="4"/>
    </row>
    <row r="28" spans="1:9" ht="8.25" customHeight="1">
      <c r="A28" s="3"/>
      <c r="B28" s="58"/>
      <c r="C28" s="2"/>
      <c r="D28" s="2"/>
      <c r="E28" s="2"/>
      <c r="F28" s="2"/>
      <c r="G28" s="4"/>
      <c r="I28" s="624"/>
    </row>
    <row r="29" spans="1:7" ht="116.25" customHeight="1">
      <c r="A29" s="1007" t="s">
        <v>722</v>
      </c>
      <c r="B29" s="946"/>
      <c r="C29" s="946"/>
      <c r="D29" s="946"/>
      <c r="E29" s="946"/>
      <c r="F29" s="946"/>
      <c r="G29" s="1008"/>
    </row>
    <row r="30" spans="1:7" ht="81.75" customHeight="1">
      <c r="A30" s="1009" t="s">
        <v>718</v>
      </c>
      <c r="B30" s="1010"/>
      <c r="C30" s="1010"/>
      <c r="D30" s="1010"/>
      <c r="E30" s="1010"/>
      <c r="F30" s="1010"/>
      <c r="G30" s="1011"/>
    </row>
    <row r="31" spans="1:7" ht="21.75" customHeight="1">
      <c r="A31" s="2" t="s">
        <v>719</v>
      </c>
      <c r="B31" s="2"/>
      <c r="C31" s="2"/>
      <c r="D31" s="2"/>
      <c r="E31" s="2"/>
      <c r="F31" s="2"/>
      <c r="G31" s="2"/>
    </row>
  </sheetData>
  <mergeCells count="11">
    <mergeCell ref="A27:E27"/>
    <mergeCell ref="A29:G29"/>
    <mergeCell ref="A30:G30"/>
    <mergeCell ref="A9:A10"/>
    <mergeCell ref="C9:G9"/>
    <mergeCell ref="A23:B23"/>
    <mergeCell ref="B25:G25"/>
    <mergeCell ref="A1:G1"/>
    <mergeCell ref="A3:G3"/>
    <mergeCell ref="A5:G5"/>
    <mergeCell ref="A7:G7"/>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70"/>
  <sheetViews>
    <sheetView view="pageBreakPreview" zoomScale="60" workbookViewId="0" topLeftCell="A1">
      <selection activeCell="N34" sqref="N34"/>
    </sheetView>
  </sheetViews>
  <sheetFormatPr defaultColWidth="9.140625" defaultRowHeight="12.75"/>
  <cols>
    <col min="1" max="1" width="8.00390625" style="613" customWidth="1"/>
    <col min="2" max="2" width="38.00390625" style="613" customWidth="1"/>
    <col min="3" max="3" width="26.57421875" style="613" customWidth="1"/>
    <col min="4" max="6" width="9.140625" style="613" customWidth="1"/>
    <col min="7" max="7" width="16.140625" style="613" customWidth="1"/>
    <col min="8" max="16384" width="9.140625" style="613" customWidth="1"/>
  </cols>
  <sheetData>
    <row r="1" spans="1:7" ht="29.25" customHeight="1">
      <c r="A1" s="1019" t="s">
        <v>628</v>
      </c>
      <c r="B1" s="1019"/>
      <c r="C1" s="1019"/>
      <c r="D1" s="1019"/>
      <c r="E1" s="1019"/>
      <c r="F1" s="1019"/>
      <c r="G1" s="1019"/>
    </row>
    <row r="2" spans="1:7" ht="42.75" customHeight="1">
      <c r="A2" s="1020" t="s">
        <v>629</v>
      </c>
      <c r="B2" s="1020"/>
      <c r="C2" s="1020"/>
      <c r="D2" s="1020"/>
      <c r="E2" s="1020"/>
      <c r="F2" s="1020"/>
      <c r="G2" s="1020"/>
    </row>
    <row r="3" spans="1:2" s="571" customFormat="1" ht="12.75" customHeight="1">
      <c r="A3" s="619">
        <v>1</v>
      </c>
      <c r="B3" s="619" t="s">
        <v>630</v>
      </c>
    </row>
    <row r="4" spans="1:7" s="571" customFormat="1" ht="17.25" customHeight="1">
      <c r="A4" s="620"/>
      <c r="B4" s="1021" t="s">
        <v>631</v>
      </c>
      <c r="C4" s="1021"/>
      <c r="D4" s="1021"/>
      <c r="E4" s="1021"/>
      <c r="F4" s="620"/>
      <c r="G4" s="620"/>
    </row>
    <row r="5" spans="1:7" s="571" customFormat="1" ht="10.5" customHeight="1">
      <c r="A5" s="620"/>
      <c r="B5" s="579"/>
      <c r="C5" s="579"/>
      <c r="D5" s="579"/>
      <c r="E5" s="579"/>
      <c r="F5" s="620"/>
      <c r="G5" s="620"/>
    </row>
    <row r="6" spans="1:7" s="571" customFormat="1" ht="17.25" customHeight="1">
      <c r="A6" s="620"/>
      <c r="B6" s="579" t="s">
        <v>632</v>
      </c>
      <c r="C6" s="579"/>
      <c r="D6" s="579"/>
      <c r="E6" s="579"/>
      <c r="F6" s="620"/>
      <c r="G6" s="620"/>
    </row>
    <row r="7" spans="1:7" s="571" customFormat="1" ht="12.75" customHeight="1">
      <c r="A7" s="620"/>
      <c r="B7" s="1022" t="s">
        <v>633</v>
      </c>
      <c r="C7" s="1022"/>
      <c r="D7" s="579"/>
      <c r="E7" s="579"/>
      <c r="F7" s="620"/>
      <c r="G7" s="620"/>
    </row>
    <row r="8" spans="1:7" s="571" customFormat="1" ht="9" customHeight="1">
      <c r="A8" s="620"/>
      <c r="B8" s="579"/>
      <c r="C8" s="579"/>
      <c r="D8" s="579"/>
      <c r="E8" s="579"/>
      <c r="F8" s="620"/>
      <c r="G8" s="620"/>
    </row>
    <row r="9" spans="1:7" s="571" customFormat="1" ht="17.25" customHeight="1">
      <c r="A9" s="620"/>
      <c r="B9" s="579" t="s">
        <v>634</v>
      </c>
      <c r="C9" s="579"/>
      <c r="D9" s="579"/>
      <c r="E9" s="579"/>
      <c r="F9" s="620"/>
      <c r="G9" s="620"/>
    </row>
    <row r="10" spans="1:7" s="571" customFormat="1" ht="12.75" customHeight="1">
      <c r="A10" s="620"/>
      <c r="B10" s="579"/>
      <c r="C10" s="579"/>
      <c r="D10" s="579"/>
      <c r="E10" s="579"/>
      <c r="F10" s="620"/>
      <c r="G10" s="620"/>
    </row>
    <row r="11" spans="1:7" s="571" customFormat="1" ht="13.5" customHeight="1">
      <c r="A11" s="620"/>
      <c r="B11" s="579" t="s">
        <v>635</v>
      </c>
      <c r="C11" s="579"/>
      <c r="D11" s="579"/>
      <c r="E11" s="579"/>
      <c r="F11" s="620"/>
      <c r="G11" s="620"/>
    </row>
    <row r="12" spans="1:2" s="571" customFormat="1" ht="15.75" customHeight="1">
      <c r="A12" s="1023" t="s">
        <v>636</v>
      </c>
      <c r="B12" s="1023"/>
    </row>
    <row r="13" spans="1:2" s="571" customFormat="1" ht="12.75" customHeight="1">
      <c r="A13" s="622" t="s">
        <v>637</v>
      </c>
      <c r="B13" s="621" t="s">
        <v>638</v>
      </c>
    </row>
    <row r="14" spans="1:2" s="571" customFormat="1" ht="12.75" customHeight="1">
      <c r="A14" s="622" t="s">
        <v>639</v>
      </c>
      <c r="B14" s="621" t="s">
        <v>640</v>
      </c>
    </row>
    <row r="15" spans="1:2" s="571" customFormat="1" ht="12.75" customHeight="1">
      <c r="A15" s="622" t="s">
        <v>641</v>
      </c>
      <c r="B15" s="621" t="s">
        <v>642</v>
      </c>
    </row>
    <row r="16" spans="1:2" s="571" customFormat="1" ht="12.75" customHeight="1">
      <c r="A16" s="622" t="s">
        <v>643</v>
      </c>
      <c r="B16" s="621" t="s">
        <v>644</v>
      </c>
    </row>
    <row r="17" spans="1:2" s="571" customFormat="1" ht="12.75" customHeight="1">
      <c r="A17" s="622" t="s">
        <v>645</v>
      </c>
      <c r="B17" s="621" t="s">
        <v>646</v>
      </c>
    </row>
    <row r="18" spans="1:2" s="571" customFormat="1" ht="12.75" customHeight="1">
      <c r="A18" s="622" t="s">
        <v>647</v>
      </c>
      <c r="B18" s="621" t="s">
        <v>648</v>
      </c>
    </row>
    <row r="19" spans="1:2" s="571" customFormat="1" ht="12.75" customHeight="1">
      <c r="A19" s="622" t="s">
        <v>649</v>
      </c>
      <c r="B19" s="621" t="s">
        <v>650</v>
      </c>
    </row>
    <row r="20" spans="1:2" s="571" customFormat="1" ht="12.75" customHeight="1">
      <c r="A20" s="622" t="s">
        <v>651</v>
      </c>
      <c r="B20" s="621" t="s">
        <v>652</v>
      </c>
    </row>
    <row r="21" spans="1:2" s="571" customFormat="1" ht="20.25" customHeight="1">
      <c r="A21" s="622" t="s">
        <v>653</v>
      </c>
      <c r="B21" s="621" t="s">
        <v>654</v>
      </c>
    </row>
    <row r="22" spans="1:2" s="571" customFormat="1" ht="21" customHeight="1" hidden="1">
      <c r="A22" s="621"/>
      <c r="B22" s="621"/>
    </row>
    <row r="23" spans="1:5" s="571" customFormat="1" ht="24" customHeight="1">
      <c r="A23" s="621"/>
      <c r="B23" s="1024" t="s">
        <v>655</v>
      </c>
      <c r="C23" s="1024"/>
      <c r="D23" s="1024"/>
      <c r="E23" s="1024"/>
    </row>
    <row r="24" spans="1:5" s="571" customFormat="1" ht="18" customHeight="1">
      <c r="A24" s="621"/>
      <c r="B24" s="572" t="s">
        <v>656</v>
      </c>
      <c r="C24" s="572"/>
      <c r="D24" s="572"/>
      <c r="E24" s="572"/>
    </row>
    <row r="25" spans="1:5" s="571" customFormat="1" ht="20.25" customHeight="1">
      <c r="A25" s="621"/>
      <c r="B25" s="1025" t="s">
        <v>657</v>
      </c>
      <c r="C25" s="1025"/>
      <c r="D25" s="572"/>
      <c r="E25" s="572"/>
    </row>
    <row r="26" spans="1:5" s="571" customFormat="1" ht="5.25" customHeight="1">
      <c r="A26" s="621"/>
      <c r="B26" s="573"/>
      <c r="C26" s="573"/>
      <c r="D26" s="573"/>
      <c r="E26" s="573"/>
    </row>
    <row r="27" spans="1:4" s="571" customFormat="1" ht="12.75" customHeight="1">
      <c r="A27" s="1026" t="s">
        <v>658</v>
      </c>
      <c r="B27" s="1026"/>
      <c r="C27" s="1026"/>
      <c r="D27" s="1026"/>
    </row>
    <row r="28" spans="1:4" s="571" customFormat="1" ht="7.5" customHeight="1">
      <c r="A28" s="574"/>
      <c r="B28" s="574"/>
      <c r="C28" s="574"/>
      <c r="D28" s="574"/>
    </row>
    <row r="29" spans="1:2" s="571" customFormat="1" ht="12.75" customHeight="1">
      <c r="A29" s="622">
        <v>1</v>
      </c>
      <c r="B29" s="621" t="s">
        <v>659</v>
      </c>
    </row>
    <row r="30" spans="1:2" s="571" customFormat="1" ht="12.75" customHeight="1">
      <c r="A30" s="622">
        <v>2</v>
      </c>
      <c r="B30" s="621" t="s">
        <v>660</v>
      </c>
    </row>
    <row r="31" spans="1:2" s="571" customFormat="1" ht="12.75" customHeight="1">
      <c r="A31" s="622">
        <v>3</v>
      </c>
      <c r="B31" s="621" t="s">
        <v>661</v>
      </c>
    </row>
    <row r="32" spans="1:2" s="571" customFormat="1" ht="12.75" customHeight="1">
      <c r="A32" s="622">
        <v>4</v>
      </c>
      <c r="B32" s="621" t="s">
        <v>662</v>
      </c>
    </row>
    <row r="33" spans="1:2" s="571" customFormat="1" ht="12.75" customHeight="1">
      <c r="A33" s="622">
        <v>5</v>
      </c>
      <c r="B33" s="621" t="s">
        <v>663</v>
      </c>
    </row>
    <row r="34" spans="1:2" s="571" customFormat="1" ht="12.75" customHeight="1">
      <c r="A34" s="622">
        <v>6</v>
      </c>
      <c r="B34" s="621" t="s">
        <v>664</v>
      </c>
    </row>
    <row r="35" spans="1:2" s="571" customFormat="1" ht="12.75" customHeight="1">
      <c r="A35" s="622">
        <v>7</v>
      </c>
      <c r="B35" s="621" t="s">
        <v>665</v>
      </c>
    </row>
    <row r="36" spans="1:2" s="571" customFormat="1" ht="12.75" customHeight="1">
      <c r="A36" s="622">
        <v>8</v>
      </c>
      <c r="B36" s="621" t="s">
        <v>666</v>
      </c>
    </row>
    <row r="37" spans="1:2" ht="12.75" customHeight="1">
      <c r="A37" s="622">
        <v>9</v>
      </c>
      <c r="B37" s="621" t="s">
        <v>667</v>
      </c>
    </row>
    <row r="38" spans="1:2" ht="7.5" customHeight="1">
      <c r="A38" s="621"/>
      <c r="B38" s="621"/>
    </row>
    <row r="39" spans="1:2" ht="12.75" customHeight="1">
      <c r="A39" s="621"/>
      <c r="B39" s="619" t="s">
        <v>668</v>
      </c>
    </row>
    <row r="40" spans="1:2" ht="12.75" customHeight="1">
      <c r="A40" s="621"/>
      <c r="B40" s="619"/>
    </row>
    <row r="41" spans="1:2" ht="12.75" customHeight="1">
      <c r="A41" s="621"/>
      <c r="B41" s="619" t="s">
        <v>669</v>
      </c>
    </row>
    <row r="42" spans="1:2" ht="12.75" customHeight="1">
      <c r="A42" s="621"/>
      <c r="B42" s="619"/>
    </row>
    <row r="43" spans="1:2" ht="12.75" customHeight="1">
      <c r="A43" s="621"/>
      <c r="B43" s="621" t="s">
        <v>670</v>
      </c>
    </row>
    <row r="44" spans="1:2" ht="12.75" customHeight="1">
      <c r="A44" s="621"/>
      <c r="B44" s="621"/>
    </row>
    <row r="45" spans="1:5" ht="24" customHeight="1">
      <c r="A45" s="620">
        <v>2</v>
      </c>
      <c r="B45" s="1021" t="s">
        <v>671</v>
      </c>
      <c r="C45" s="1022"/>
      <c r="D45" s="1022"/>
      <c r="E45" s="1022"/>
    </row>
    <row r="46" spans="1:5" ht="21" customHeight="1">
      <c r="A46" s="620"/>
      <c r="B46" s="570" t="s">
        <v>672</v>
      </c>
      <c r="C46" s="570"/>
      <c r="D46" s="570"/>
      <c r="E46" s="570"/>
    </row>
    <row r="47" spans="1:2" ht="18" customHeight="1">
      <c r="A47" s="1023" t="s">
        <v>673</v>
      </c>
      <c r="B47" s="1023"/>
    </row>
    <row r="48" spans="1:2" ht="12.75" customHeight="1">
      <c r="A48" s="622" t="s">
        <v>674</v>
      </c>
      <c r="B48" s="621" t="s">
        <v>675</v>
      </c>
    </row>
    <row r="49" spans="1:2" ht="12.75" customHeight="1">
      <c r="A49" s="622" t="s">
        <v>676</v>
      </c>
      <c r="B49" s="621" t="s">
        <v>677</v>
      </c>
    </row>
    <row r="50" spans="1:2" ht="12.75" customHeight="1">
      <c r="A50" s="622" t="s">
        <v>678</v>
      </c>
      <c r="B50" s="621" t="s">
        <v>679</v>
      </c>
    </row>
    <row r="51" spans="1:2" ht="12.75" customHeight="1">
      <c r="A51" s="622" t="s">
        <v>680</v>
      </c>
      <c r="B51" s="621" t="s">
        <v>681</v>
      </c>
    </row>
    <row r="52" spans="1:2" ht="12.75" customHeight="1">
      <c r="A52" s="622" t="s">
        <v>682</v>
      </c>
      <c r="B52" s="621" t="s">
        <v>683</v>
      </c>
    </row>
    <row r="53" spans="1:2" ht="12.75" customHeight="1">
      <c r="A53" s="622" t="s">
        <v>684</v>
      </c>
      <c r="B53" s="621" t="s">
        <v>685</v>
      </c>
    </row>
    <row r="54" spans="1:2" ht="12.75" customHeight="1">
      <c r="A54" s="622" t="s">
        <v>686</v>
      </c>
      <c r="B54" s="621" t="s">
        <v>687</v>
      </c>
    </row>
    <row r="55" spans="1:2" ht="12.75" customHeight="1">
      <c r="A55" s="622" t="s">
        <v>688</v>
      </c>
      <c r="B55" s="621" t="s">
        <v>689</v>
      </c>
    </row>
    <row r="56" spans="1:2" ht="12.75" customHeight="1">
      <c r="A56" s="622" t="s">
        <v>690</v>
      </c>
      <c r="B56" s="621" t="s">
        <v>691</v>
      </c>
    </row>
    <row r="57" spans="1:2" ht="12.75" customHeight="1">
      <c r="A57" s="622" t="s">
        <v>692</v>
      </c>
      <c r="B57" s="621" t="s">
        <v>693</v>
      </c>
    </row>
    <row r="58" spans="1:2" ht="12.75" customHeight="1">
      <c r="A58" s="622" t="s">
        <v>694</v>
      </c>
      <c r="B58" s="621" t="s">
        <v>695</v>
      </c>
    </row>
    <row r="59" spans="1:2" ht="12.75" customHeight="1">
      <c r="A59" s="622" t="s">
        <v>696</v>
      </c>
      <c r="B59" s="621" t="s">
        <v>697</v>
      </c>
    </row>
    <row r="60" spans="1:2" ht="12.75" customHeight="1">
      <c r="A60" s="622" t="s">
        <v>698</v>
      </c>
      <c r="B60" s="621" t="s">
        <v>699</v>
      </c>
    </row>
    <row r="61" spans="1:2" ht="12.75" customHeight="1">
      <c r="A61" s="622" t="s">
        <v>700</v>
      </c>
      <c r="B61" s="621" t="s">
        <v>701</v>
      </c>
    </row>
    <row r="62" spans="1:2" ht="12.75" customHeight="1">
      <c r="A62" s="622" t="s">
        <v>702</v>
      </c>
      <c r="B62" s="621" t="s">
        <v>703</v>
      </c>
    </row>
    <row r="63" ht="3.75" customHeight="1"/>
    <row r="64" ht="3.75" customHeight="1"/>
    <row r="65" spans="1:2" ht="12.75" customHeight="1">
      <c r="A65" s="613">
        <v>20</v>
      </c>
      <c r="B65" s="613" t="s">
        <v>704</v>
      </c>
    </row>
    <row r="66" ht="12.75" customHeight="1">
      <c r="B66" s="613" t="s">
        <v>705</v>
      </c>
    </row>
    <row r="67" spans="2:5" ht="25.5" customHeight="1">
      <c r="B67" s="1027" t="s">
        <v>706</v>
      </c>
      <c r="C67" s="1027"/>
      <c r="D67" s="1027"/>
      <c r="E67" s="1027"/>
    </row>
    <row r="68" spans="2:5" ht="24.75" customHeight="1">
      <c r="B68" s="1027" t="s">
        <v>707</v>
      </c>
      <c r="C68" s="1027"/>
      <c r="D68" s="1027"/>
      <c r="E68" s="1027"/>
    </row>
    <row r="69" ht="5.25" customHeight="1"/>
    <row r="70" ht="12.75" customHeight="1">
      <c r="A70" t="s">
        <v>708</v>
      </c>
    </row>
  </sheetData>
  <mergeCells count="12">
    <mergeCell ref="B45:E45"/>
    <mergeCell ref="A47:B47"/>
    <mergeCell ref="B67:E67"/>
    <mergeCell ref="B68:E68"/>
    <mergeCell ref="A12:B12"/>
    <mergeCell ref="B23:E23"/>
    <mergeCell ref="B25:C25"/>
    <mergeCell ref="A27:D27"/>
    <mergeCell ref="A1:G1"/>
    <mergeCell ref="A2:G2"/>
    <mergeCell ref="B4:E4"/>
    <mergeCell ref="B7:C7"/>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J428"/>
  <sheetViews>
    <sheetView view="pageBreakPreview" zoomScale="60" workbookViewId="0" topLeftCell="A1">
      <selection activeCell="L35" sqref="L35"/>
    </sheetView>
  </sheetViews>
  <sheetFormatPr defaultColWidth="9.140625" defaultRowHeight="12.75"/>
  <cols>
    <col min="1" max="1" width="5.28125" style="65" customWidth="1"/>
    <col min="2" max="2" width="24.140625" style="0" customWidth="1"/>
    <col min="3" max="5" width="11.28125" style="0" customWidth="1"/>
    <col min="6" max="6" width="16.421875" style="0" customWidth="1"/>
    <col min="7" max="7" width="11.28125" style="0" customWidth="1"/>
  </cols>
  <sheetData>
    <row r="1" spans="1:7" ht="20.25" customHeight="1">
      <c r="A1" s="984" t="s">
        <v>28</v>
      </c>
      <c r="B1" s="984"/>
      <c r="C1" s="984"/>
      <c r="D1" s="984"/>
      <c r="E1" s="984"/>
      <c r="F1" s="984"/>
      <c r="G1" s="984"/>
    </row>
    <row r="2" ht="3" customHeight="1">
      <c r="A2" s="349"/>
    </row>
    <row r="3" spans="1:7" ht="53.25" customHeight="1">
      <c r="A3" s="985" t="s">
        <v>29</v>
      </c>
      <c r="B3" s="985"/>
      <c r="C3" s="985"/>
      <c r="D3" s="985"/>
      <c r="E3" s="985"/>
      <c r="F3" s="985"/>
      <c r="G3" s="985"/>
    </row>
    <row r="4" spans="1:7" ht="89.25" customHeight="1">
      <c r="A4" s="986" t="s">
        <v>30</v>
      </c>
      <c r="B4" s="986"/>
      <c r="C4" s="986"/>
      <c r="D4" s="986"/>
      <c r="E4" s="986"/>
      <c r="F4" s="986"/>
      <c r="G4" s="986"/>
    </row>
    <row r="5" ht="7.5" customHeight="1"/>
    <row r="6" ht="12.75" hidden="1"/>
    <row r="7" ht="12.75" hidden="1"/>
    <row r="8" spans="1:7" s="856" customFormat="1" ht="18">
      <c r="A8" s="987" t="s">
        <v>550</v>
      </c>
      <c r="B8" s="987"/>
      <c r="C8" s="987"/>
      <c r="D8" s="987"/>
      <c r="E8" s="987"/>
      <c r="F8" s="987"/>
      <c r="G8" s="987"/>
    </row>
    <row r="9" s="856" customFormat="1" ht="18">
      <c r="A9" s="87"/>
    </row>
    <row r="10" spans="1:7" s="857" customFormat="1" ht="38.25" customHeight="1">
      <c r="A10" s="995" t="s">
        <v>1276</v>
      </c>
      <c r="B10" s="995" t="s">
        <v>551</v>
      </c>
      <c r="C10" s="995" t="s">
        <v>552</v>
      </c>
      <c r="D10" s="995" t="s">
        <v>553</v>
      </c>
      <c r="E10" s="995" t="s">
        <v>554</v>
      </c>
      <c r="F10" s="995" t="s">
        <v>555</v>
      </c>
      <c r="G10" s="982" t="s">
        <v>556</v>
      </c>
    </row>
    <row r="11" spans="1:7" s="65" customFormat="1" ht="3.75" customHeight="1">
      <c r="A11" s="995"/>
      <c r="B11" s="995"/>
      <c r="C11" s="995"/>
      <c r="D11" s="995"/>
      <c r="E11" s="995"/>
      <c r="F11" s="995"/>
      <c r="G11" s="983"/>
    </row>
    <row r="12" spans="1:7" s="65" customFormat="1" ht="14.25" customHeight="1">
      <c r="A12" s="46">
        <v>1</v>
      </c>
      <c r="B12" s="46">
        <v>2</v>
      </c>
      <c r="C12" s="46">
        <v>3</v>
      </c>
      <c r="D12" s="46">
        <v>4</v>
      </c>
      <c r="E12" s="46">
        <v>5</v>
      </c>
      <c r="F12" s="46">
        <v>6</v>
      </c>
      <c r="G12" s="44">
        <v>7</v>
      </c>
    </row>
    <row r="13" spans="1:7" s="862" customFormat="1" ht="24.75" customHeight="1">
      <c r="A13" s="858">
        <v>1</v>
      </c>
      <c r="B13" s="859" t="s">
        <v>1214</v>
      </c>
      <c r="C13" s="860">
        <v>11514</v>
      </c>
      <c r="D13" s="861">
        <v>2.34</v>
      </c>
      <c r="E13" s="861">
        <v>5.17</v>
      </c>
      <c r="F13" s="861" t="s">
        <v>1273</v>
      </c>
      <c r="G13" s="861">
        <v>0.6</v>
      </c>
    </row>
    <row r="14" spans="1:7" ht="12.75">
      <c r="A14" s="863">
        <v>2</v>
      </c>
      <c r="B14" s="864" t="s">
        <v>1215</v>
      </c>
      <c r="C14" s="865">
        <v>2000</v>
      </c>
      <c r="D14" s="276" t="s">
        <v>1273</v>
      </c>
      <c r="E14" s="276">
        <v>2.76</v>
      </c>
      <c r="F14" s="276">
        <v>0.42</v>
      </c>
      <c r="G14" s="276" t="s">
        <v>1273</v>
      </c>
    </row>
    <row r="15" spans="1:10" ht="12.75">
      <c r="A15" s="863">
        <v>3</v>
      </c>
      <c r="B15" s="864" t="s">
        <v>1216</v>
      </c>
      <c r="C15" s="865">
        <v>4820</v>
      </c>
      <c r="D15" s="276">
        <v>0.02</v>
      </c>
      <c r="E15" s="276">
        <v>0.23</v>
      </c>
      <c r="F15" s="276">
        <v>1.1</v>
      </c>
      <c r="G15" s="276" t="s">
        <v>1273</v>
      </c>
      <c r="J15" s="29"/>
    </row>
    <row r="16" spans="1:7" ht="12.75">
      <c r="A16" s="863">
        <v>4</v>
      </c>
      <c r="B16" s="864" t="s">
        <v>1217</v>
      </c>
      <c r="C16" s="865">
        <v>3200</v>
      </c>
      <c r="D16" s="276">
        <v>0.6</v>
      </c>
      <c r="E16" s="276">
        <v>0.95</v>
      </c>
      <c r="F16" s="276">
        <v>0.5</v>
      </c>
      <c r="G16" s="276" t="s">
        <v>1273</v>
      </c>
    </row>
    <row r="17" spans="1:7" s="8" customFormat="1" ht="12.75">
      <c r="A17" s="44">
        <v>5</v>
      </c>
      <c r="B17" s="866" t="s">
        <v>1277</v>
      </c>
      <c r="C17" s="867">
        <v>3573</v>
      </c>
      <c r="D17" s="868">
        <v>0.84</v>
      </c>
      <c r="E17" s="868">
        <v>0.63</v>
      </c>
      <c r="F17" s="868" t="s">
        <v>1273</v>
      </c>
      <c r="G17" s="868">
        <v>1.47</v>
      </c>
    </row>
    <row r="18" spans="1:7" ht="12.75">
      <c r="A18" s="863">
        <v>6</v>
      </c>
      <c r="B18" s="864" t="s">
        <v>1249</v>
      </c>
      <c r="C18" s="869">
        <v>250</v>
      </c>
      <c r="D18" s="276">
        <v>0.03</v>
      </c>
      <c r="E18" s="276">
        <v>0.03</v>
      </c>
      <c r="F18" s="276" t="s">
        <v>1273</v>
      </c>
      <c r="G18" s="276" t="s">
        <v>557</v>
      </c>
    </row>
    <row r="19" spans="1:7" ht="12.75">
      <c r="A19" s="863">
        <v>7</v>
      </c>
      <c r="B19" s="864" t="s">
        <v>1218</v>
      </c>
      <c r="C19" s="865">
        <v>3865</v>
      </c>
      <c r="D19" s="276">
        <v>2.43</v>
      </c>
      <c r="E19" s="276">
        <v>0.71</v>
      </c>
      <c r="F19" s="276">
        <v>0.12</v>
      </c>
      <c r="G19" s="276">
        <v>1</v>
      </c>
    </row>
    <row r="20" spans="1:7" ht="12.75">
      <c r="A20" s="863">
        <v>8</v>
      </c>
      <c r="B20" s="864" t="s">
        <v>1219</v>
      </c>
      <c r="C20" s="865">
        <v>5000</v>
      </c>
      <c r="D20" s="276">
        <v>0.09</v>
      </c>
      <c r="E20" s="276">
        <v>0.1</v>
      </c>
      <c r="F20" s="276">
        <v>0.1</v>
      </c>
      <c r="G20" s="276" t="s">
        <v>1273</v>
      </c>
    </row>
    <row r="21" spans="1:7" ht="12.75">
      <c r="A21" s="863">
        <v>9</v>
      </c>
      <c r="B21" s="864" t="s">
        <v>1220</v>
      </c>
      <c r="C21" s="865">
        <v>3000</v>
      </c>
      <c r="D21" s="276">
        <v>0.42</v>
      </c>
      <c r="E21" s="276">
        <v>0.01</v>
      </c>
      <c r="F21" s="276" t="s">
        <v>1273</v>
      </c>
      <c r="G21" s="276" t="s">
        <v>1273</v>
      </c>
    </row>
    <row r="22" spans="1:7" ht="12.75">
      <c r="A22" s="863">
        <v>10</v>
      </c>
      <c r="B22" s="864" t="s">
        <v>1221</v>
      </c>
      <c r="C22" s="865">
        <v>27781</v>
      </c>
      <c r="D22" s="276">
        <v>0.07</v>
      </c>
      <c r="E22" s="276">
        <v>0.17</v>
      </c>
      <c r="F22" s="276">
        <v>0.06</v>
      </c>
      <c r="G22" s="276" t="s">
        <v>1273</v>
      </c>
    </row>
    <row r="23" spans="1:7" s="8" customFormat="1" ht="12.75">
      <c r="A23" s="44">
        <v>11</v>
      </c>
      <c r="B23" s="866" t="s">
        <v>1268</v>
      </c>
      <c r="C23" s="867">
        <v>4200</v>
      </c>
      <c r="D23" s="868">
        <v>0.94</v>
      </c>
      <c r="E23" s="868">
        <v>0.29</v>
      </c>
      <c r="F23" s="868" t="s">
        <v>1273</v>
      </c>
      <c r="G23" s="868" t="s">
        <v>1273</v>
      </c>
    </row>
    <row r="24" spans="1:7" ht="12.75">
      <c r="A24" s="863">
        <v>12</v>
      </c>
      <c r="B24" s="864" t="s">
        <v>1222</v>
      </c>
      <c r="C24" s="865">
        <v>9000</v>
      </c>
      <c r="D24" s="276">
        <v>4.4</v>
      </c>
      <c r="E24" s="276">
        <v>2.9</v>
      </c>
      <c r="F24" s="276" t="s">
        <v>1273</v>
      </c>
      <c r="G24" s="276">
        <v>0.1</v>
      </c>
    </row>
    <row r="25" spans="1:7" ht="12.75">
      <c r="A25" s="863">
        <v>13</v>
      </c>
      <c r="B25" s="864" t="s">
        <v>1223</v>
      </c>
      <c r="C25" s="865">
        <v>3092</v>
      </c>
      <c r="D25" s="276">
        <v>0.3</v>
      </c>
      <c r="E25" s="276">
        <v>0.3</v>
      </c>
      <c r="F25" s="276">
        <v>2.43</v>
      </c>
      <c r="G25" s="276">
        <v>2.4</v>
      </c>
    </row>
    <row r="26" spans="1:7" ht="12.75">
      <c r="A26" s="863">
        <v>14</v>
      </c>
      <c r="B26" s="864" t="s">
        <v>1224</v>
      </c>
      <c r="C26" s="865">
        <v>17088</v>
      </c>
      <c r="D26" s="276">
        <v>2.27</v>
      </c>
      <c r="E26" s="276">
        <v>0.6</v>
      </c>
      <c r="F26" s="276" t="s">
        <v>1273</v>
      </c>
      <c r="G26" s="276" t="s">
        <v>1273</v>
      </c>
    </row>
    <row r="27" spans="1:7" ht="12.75">
      <c r="A27" s="863">
        <v>15</v>
      </c>
      <c r="B27" s="864" t="s">
        <v>1225</v>
      </c>
      <c r="C27" s="865">
        <v>16000</v>
      </c>
      <c r="D27" s="276">
        <v>2.79</v>
      </c>
      <c r="E27" s="276">
        <v>0.59</v>
      </c>
      <c r="F27" s="276" t="s">
        <v>1273</v>
      </c>
      <c r="G27" s="276">
        <v>0.1</v>
      </c>
    </row>
    <row r="28" spans="1:7" ht="12.75">
      <c r="A28" s="863">
        <v>16</v>
      </c>
      <c r="B28" s="864" t="s">
        <v>1226</v>
      </c>
      <c r="C28" s="865">
        <v>3360</v>
      </c>
      <c r="D28" s="276">
        <v>0.01</v>
      </c>
      <c r="E28" s="276">
        <v>0.05</v>
      </c>
      <c r="F28" s="276">
        <v>0.04</v>
      </c>
      <c r="G28" s="276" t="s">
        <v>1273</v>
      </c>
    </row>
    <row r="29" spans="1:7" ht="12.75">
      <c r="A29" s="863">
        <v>17</v>
      </c>
      <c r="B29" s="864" t="s">
        <v>1227</v>
      </c>
      <c r="C29" s="865">
        <v>5600</v>
      </c>
      <c r="D29" s="276">
        <v>0.08</v>
      </c>
      <c r="E29" s="276">
        <v>0.02</v>
      </c>
      <c r="F29" s="276" t="s">
        <v>557</v>
      </c>
      <c r="G29" s="276" t="s">
        <v>1273</v>
      </c>
    </row>
    <row r="30" spans="1:7" ht="12.75">
      <c r="A30" s="863">
        <v>18</v>
      </c>
      <c r="B30" s="864" t="s">
        <v>1248</v>
      </c>
      <c r="C30" s="865">
        <v>1395</v>
      </c>
      <c r="D30" s="276" t="s">
        <v>1273</v>
      </c>
      <c r="E30" s="276">
        <v>0.02</v>
      </c>
      <c r="F30" s="276" t="s">
        <v>1273</v>
      </c>
      <c r="G30" s="276" t="s">
        <v>1273</v>
      </c>
    </row>
    <row r="31" spans="1:7" ht="12.75">
      <c r="A31" s="863">
        <v>19</v>
      </c>
      <c r="B31" s="864" t="s">
        <v>1228</v>
      </c>
      <c r="C31" s="865">
        <v>1600</v>
      </c>
      <c r="D31" s="276">
        <v>0.17</v>
      </c>
      <c r="E31" s="276">
        <v>0.5</v>
      </c>
      <c r="F31" s="276" t="s">
        <v>557</v>
      </c>
      <c r="G31" s="276" t="s">
        <v>1273</v>
      </c>
    </row>
    <row r="32" spans="1:7" ht="12.75">
      <c r="A32" s="863">
        <v>20</v>
      </c>
      <c r="B32" s="864" t="s">
        <v>1229</v>
      </c>
      <c r="C32" s="865">
        <v>4500</v>
      </c>
      <c r="D32" s="276">
        <v>2.56</v>
      </c>
      <c r="E32" s="276">
        <v>1.14</v>
      </c>
      <c r="F32" s="276">
        <v>1.8</v>
      </c>
      <c r="G32" s="276">
        <v>4.3</v>
      </c>
    </row>
    <row r="33" spans="1:7" ht="12.75">
      <c r="A33" s="863">
        <v>21</v>
      </c>
      <c r="B33" s="864" t="s">
        <v>1230</v>
      </c>
      <c r="C33" s="865">
        <v>15270</v>
      </c>
      <c r="D33" s="276" t="s">
        <v>557</v>
      </c>
      <c r="E33" s="276">
        <v>0.07</v>
      </c>
      <c r="F33" s="276" t="s">
        <v>1273</v>
      </c>
      <c r="G33" s="276" t="s">
        <v>1273</v>
      </c>
    </row>
    <row r="34" spans="1:7" ht="12.75">
      <c r="A34" s="863">
        <v>22</v>
      </c>
      <c r="B34" s="864" t="s">
        <v>482</v>
      </c>
      <c r="C34" s="865">
        <v>5290</v>
      </c>
      <c r="D34" s="276">
        <v>1.2</v>
      </c>
      <c r="E34" s="276">
        <v>1.8</v>
      </c>
      <c r="F34" s="276" t="s">
        <v>1273</v>
      </c>
      <c r="G34" s="276" t="s">
        <v>1273</v>
      </c>
    </row>
    <row r="35" spans="1:7" ht="12.75">
      <c r="A35" s="863">
        <v>23</v>
      </c>
      <c r="B35" s="864" t="s">
        <v>1232</v>
      </c>
      <c r="C35" s="869">
        <v>900</v>
      </c>
      <c r="D35" s="276" t="s">
        <v>1273</v>
      </c>
      <c r="E35" s="276" t="s">
        <v>1273</v>
      </c>
      <c r="F35" s="276">
        <v>0.03</v>
      </c>
      <c r="G35" s="276" t="s">
        <v>1273</v>
      </c>
    </row>
    <row r="36" spans="1:7" ht="12.75">
      <c r="A36" s="863">
        <v>24</v>
      </c>
      <c r="B36" s="864" t="s">
        <v>1233</v>
      </c>
      <c r="C36" s="865">
        <v>7420</v>
      </c>
      <c r="D36" s="276">
        <v>5.7</v>
      </c>
      <c r="E36" s="276">
        <v>0.56</v>
      </c>
      <c r="F36" s="276">
        <v>0.07</v>
      </c>
      <c r="G36" s="276">
        <v>0.6</v>
      </c>
    </row>
    <row r="37" spans="1:7" ht="12.75">
      <c r="A37" s="863">
        <v>25</v>
      </c>
      <c r="B37" s="864" t="s">
        <v>1234</v>
      </c>
      <c r="C37" s="865">
        <v>1200</v>
      </c>
      <c r="D37" s="276">
        <v>0.05</v>
      </c>
      <c r="E37" s="276">
        <v>0.13</v>
      </c>
      <c r="F37" s="276" t="s">
        <v>1273</v>
      </c>
      <c r="G37" s="276" t="s">
        <v>1273</v>
      </c>
    </row>
    <row r="38" spans="1:7" ht="12.75">
      <c r="A38" s="863">
        <v>26</v>
      </c>
      <c r="B38" s="864" t="s">
        <v>1235</v>
      </c>
      <c r="C38" s="865">
        <v>28500</v>
      </c>
      <c r="D38" s="276">
        <v>1.38</v>
      </c>
      <c r="E38" s="276">
        <v>1.61</v>
      </c>
      <c r="F38" s="276">
        <v>1.33</v>
      </c>
      <c r="G38" s="276" t="s">
        <v>1273</v>
      </c>
    </row>
    <row r="39" spans="1:7" s="8" customFormat="1" ht="12.75">
      <c r="A39" s="44">
        <v>27</v>
      </c>
      <c r="B39" s="866" t="s">
        <v>1267</v>
      </c>
      <c r="C39" s="867">
        <v>2686</v>
      </c>
      <c r="D39" s="868">
        <v>0.2</v>
      </c>
      <c r="E39" s="868">
        <v>0.01</v>
      </c>
      <c r="F39" s="868">
        <v>0</v>
      </c>
      <c r="G39" s="868" t="s">
        <v>1273</v>
      </c>
    </row>
    <row r="40" spans="1:7" ht="12.75">
      <c r="A40" s="863">
        <v>28</v>
      </c>
      <c r="B40" s="864" t="s">
        <v>1236</v>
      </c>
      <c r="C40" s="865">
        <v>2526</v>
      </c>
      <c r="D40" s="276">
        <v>0.17</v>
      </c>
      <c r="E40" s="276">
        <v>2.76</v>
      </c>
      <c r="F40" s="276">
        <v>0.42</v>
      </c>
      <c r="G40" s="276">
        <v>2.1</v>
      </c>
    </row>
    <row r="41" spans="1:7" ht="12" customHeight="1">
      <c r="A41" s="863">
        <v>29</v>
      </c>
      <c r="B41" s="864" t="s">
        <v>1051</v>
      </c>
      <c r="C41" s="869">
        <v>115</v>
      </c>
      <c r="D41" s="276">
        <v>0.01</v>
      </c>
      <c r="E41" s="276">
        <v>0.03</v>
      </c>
      <c r="F41" s="276" t="s">
        <v>1273</v>
      </c>
      <c r="G41" s="276">
        <v>1.2</v>
      </c>
    </row>
    <row r="42" spans="1:7" ht="12.75">
      <c r="A42" s="863">
        <v>30</v>
      </c>
      <c r="B42" s="864" t="s">
        <v>1237</v>
      </c>
      <c r="C42" s="869">
        <v>2</v>
      </c>
      <c r="D42" s="276" t="s">
        <v>1273</v>
      </c>
      <c r="E42" s="276" t="s">
        <v>557</v>
      </c>
      <c r="F42" s="276" t="s">
        <v>557</v>
      </c>
      <c r="G42" s="276" t="s">
        <v>1273</v>
      </c>
    </row>
    <row r="43" spans="1:7" ht="12.75">
      <c r="A43" s="863">
        <v>31</v>
      </c>
      <c r="B43" s="864" t="s">
        <v>1238</v>
      </c>
      <c r="C43" s="869">
        <v>54</v>
      </c>
      <c r="D43" s="276">
        <v>0.05</v>
      </c>
      <c r="E43" s="276" t="s">
        <v>1273</v>
      </c>
      <c r="F43" s="276" t="s">
        <v>1273</v>
      </c>
      <c r="G43" s="276" t="s">
        <v>1273</v>
      </c>
    </row>
    <row r="44" spans="1:7" ht="12.75">
      <c r="A44" s="863">
        <v>32</v>
      </c>
      <c r="B44" s="864" t="s">
        <v>1366</v>
      </c>
      <c r="C44" s="869">
        <v>12</v>
      </c>
      <c r="D44" s="276" t="s">
        <v>1273</v>
      </c>
      <c r="E44" s="276" t="s">
        <v>557</v>
      </c>
      <c r="F44" s="276" t="s">
        <v>1273</v>
      </c>
      <c r="G44" s="276" t="s">
        <v>557</v>
      </c>
    </row>
    <row r="45" spans="1:7" ht="12.75">
      <c r="A45" s="863">
        <v>33</v>
      </c>
      <c r="B45" s="864" t="s">
        <v>1239</v>
      </c>
      <c r="C45" s="869">
        <v>150</v>
      </c>
      <c r="D45" s="276">
        <v>0.04</v>
      </c>
      <c r="E45" s="276" t="s">
        <v>1273</v>
      </c>
      <c r="F45" s="276" t="s">
        <v>1273</v>
      </c>
      <c r="G45" s="276" t="s">
        <v>1273</v>
      </c>
    </row>
    <row r="46" spans="1:7" ht="12.75">
      <c r="A46" s="863">
        <v>34</v>
      </c>
      <c r="B46" s="864" t="s">
        <v>1240</v>
      </c>
      <c r="C46" s="869" t="s">
        <v>1273</v>
      </c>
      <c r="D46" s="276" t="s">
        <v>1273</v>
      </c>
      <c r="E46" s="276" t="s">
        <v>1273</v>
      </c>
      <c r="F46" s="276" t="s">
        <v>1273</v>
      </c>
      <c r="G46" s="276" t="s">
        <v>1273</v>
      </c>
    </row>
    <row r="47" spans="1:7" ht="13.5" customHeight="1">
      <c r="A47" s="863">
        <v>35</v>
      </c>
      <c r="B47" s="864" t="s">
        <v>1241</v>
      </c>
      <c r="C47" s="869">
        <v>247</v>
      </c>
      <c r="D47" s="276" t="s">
        <v>1273</v>
      </c>
      <c r="E47" s="276" t="s">
        <v>557</v>
      </c>
      <c r="F47" s="276">
        <v>0.01</v>
      </c>
      <c r="G47" s="276" t="s">
        <v>557</v>
      </c>
    </row>
    <row r="48" spans="1:7" ht="12.75" customHeight="1">
      <c r="A48" s="995" t="s">
        <v>1212</v>
      </c>
      <c r="B48" s="995"/>
      <c r="C48" s="870">
        <f>SUM(C13:C47)</f>
        <v>195210</v>
      </c>
      <c r="D48" s="871">
        <v>29.07</v>
      </c>
      <c r="E48" s="871">
        <v>24.14</v>
      </c>
      <c r="F48" s="871">
        <v>7.98</v>
      </c>
      <c r="G48" s="871">
        <v>12.4</v>
      </c>
    </row>
    <row r="49" spans="2:7" ht="12.75">
      <c r="B49" s="533"/>
      <c r="D49" s="78"/>
      <c r="E49" s="78"/>
      <c r="F49" s="78"/>
      <c r="G49" s="78"/>
    </row>
    <row r="50" spans="1:7" ht="12.75">
      <c r="A50" s="533" t="s">
        <v>558</v>
      </c>
      <c r="B50" s="533"/>
      <c r="C50" s="78"/>
      <c r="D50" s="78"/>
      <c r="E50" s="78"/>
      <c r="F50" s="78"/>
      <c r="G50" s="78"/>
    </row>
    <row r="51" spans="1:7" ht="12.75">
      <c r="A51" s="533" t="s">
        <v>559</v>
      </c>
      <c r="B51" s="533"/>
      <c r="C51" s="78"/>
      <c r="D51" s="78"/>
      <c r="E51" s="78"/>
      <c r="F51" s="78"/>
      <c r="G51" s="78"/>
    </row>
    <row r="52" spans="1:7" ht="12.75">
      <c r="A52" s="872"/>
      <c r="B52" s="533"/>
      <c r="C52" s="78"/>
      <c r="D52" s="78"/>
      <c r="E52" s="78"/>
      <c r="F52" s="78"/>
      <c r="G52" s="78"/>
    </row>
    <row r="53" spans="1:7" ht="12.75">
      <c r="A53" s="872"/>
      <c r="B53" s="533"/>
      <c r="C53" s="78"/>
      <c r="D53" s="78"/>
      <c r="E53" s="78"/>
      <c r="F53" s="78"/>
      <c r="G53" s="78"/>
    </row>
    <row r="54" spans="1:7" ht="12.75">
      <c r="A54" s="872"/>
      <c r="B54" s="533"/>
      <c r="C54" s="78"/>
      <c r="D54" s="78"/>
      <c r="E54" s="78"/>
      <c r="F54" s="78"/>
      <c r="G54" s="78"/>
    </row>
    <row r="55" spans="1:7" ht="12.75">
      <c r="A55" s="872"/>
      <c r="B55" s="533"/>
      <c r="C55" s="78"/>
      <c r="D55" s="78"/>
      <c r="E55" s="78"/>
      <c r="F55" s="78"/>
      <c r="G55" s="78"/>
    </row>
    <row r="56" spans="1:7" ht="12.75">
      <c r="A56" s="872"/>
      <c r="B56" s="533"/>
      <c r="C56" s="78"/>
      <c r="D56" s="78"/>
      <c r="E56" s="78"/>
      <c r="F56" s="78"/>
      <c r="G56" s="78"/>
    </row>
    <row r="57" spans="1:7" ht="12.75">
      <c r="A57" s="872"/>
      <c r="B57" s="533"/>
      <c r="C57" s="78"/>
      <c r="D57" s="78"/>
      <c r="E57" s="78"/>
      <c r="F57" s="78"/>
      <c r="G57" s="78"/>
    </row>
    <row r="58" spans="1:7" ht="12.75">
      <c r="A58" s="872"/>
      <c r="B58" s="533"/>
      <c r="C58" s="78"/>
      <c r="D58" s="78"/>
      <c r="E58" s="78"/>
      <c r="F58" s="78"/>
      <c r="G58" s="78"/>
    </row>
    <row r="59" spans="1:7" ht="12.75">
      <c r="A59" s="872"/>
      <c r="B59" s="533"/>
      <c r="C59" s="78"/>
      <c r="D59" s="78"/>
      <c r="E59" s="78"/>
      <c r="F59" s="78"/>
      <c r="G59" s="78"/>
    </row>
    <row r="60" spans="1:7" ht="12.75">
      <c r="A60" s="872"/>
      <c r="B60" s="533"/>
      <c r="C60" s="78"/>
      <c r="D60" s="78"/>
      <c r="E60" s="78"/>
      <c r="F60" s="78"/>
      <c r="G60" s="78"/>
    </row>
    <row r="61" spans="1:7" ht="12.75">
      <c r="A61" s="872"/>
      <c r="B61" s="533"/>
      <c r="C61" s="78"/>
      <c r="D61" s="78"/>
      <c r="E61" s="78"/>
      <c r="F61" s="78"/>
      <c r="G61" s="78"/>
    </row>
    <row r="62" spans="1:7" ht="12.75">
      <c r="A62" s="872"/>
      <c r="B62" s="533"/>
      <c r="C62" s="78"/>
      <c r="D62" s="78"/>
      <c r="E62" s="78"/>
      <c r="F62" s="78"/>
      <c r="G62" s="78"/>
    </row>
    <row r="63" spans="1:7" ht="12.75">
      <c r="A63" s="872"/>
      <c r="B63" s="533"/>
      <c r="C63" s="78"/>
      <c r="D63" s="78"/>
      <c r="E63" s="78"/>
      <c r="F63" s="78"/>
      <c r="G63" s="78"/>
    </row>
    <row r="64" spans="1:7" ht="12.75">
      <c r="A64" s="872"/>
      <c r="B64" s="533"/>
      <c r="C64" s="78"/>
      <c r="D64" s="78"/>
      <c r="E64" s="78"/>
      <c r="F64" s="78"/>
      <c r="G64" s="78"/>
    </row>
    <row r="65" spans="1:7" ht="12.75">
      <c r="A65" s="872"/>
      <c r="B65" s="533"/>
      <c r="C65" s="78"/>
      <c r="D65" s="78"/>
      <c r="E65" s="78"/>
      <c r="F65" s="78"/>
      <c r="G65" s="78"/>
    </row>
    <row r="66" spans="1:7" ht="12.75">
      <c r="A66" s="872"/>
      <c r="B66" s="533"/>
      <c r="C66" s="78"/>
      <c r="D66" s="78"/>
      <c r="E66" s="78"/>
      <c r="F66" s="78"/>
      <c r="G66" s="78"/>
    </row>
    <row r="67" spans="1:7" ht="12.75">
      <c r="A67" s="872"/>
      <c r="B67" s="533"/>
      <c r="C67" s="78"/>
      <c r="D67" s="78"/>
      <c r="E67" s="78"/>
      <c r="F67" s="78"/>
      <c r="G67" s="78"/>
    </row>
    <row r="68" spans="1:7" ht="12.75">
      <c r="A68" s="872"/>
      <c r="B68" s="533"/>
      <c r="C68" s="78"/>
      <c r="D68" s="78"/>
      <c r="E68" s="78"/>
      <c r="F68" s="78"/>
      <c r="G68" s="78"/>
    </row>
    <row r="69" spans="1:7" ht="12.75">
      <c r="A69" s="872"/>
      <c r="B69" s="533"/>
      <c r="C69" s="78"/>
      <c r="D69" s="78"/>
      <c r="E69" s="78"/>
      <c r="F69" s="78"/>
      <c r="G69" s="78"/>
    </row>
    <row r="70" spans="1:7" ht="12.75">
      <c r="A70" s="872"/>
      <c r="B70" s="533"/>
      <c r="C70" s="78"/>
      <c r="D70" s="78"/>
      <c r="E70" s="78"/>
      <c r="F70" s="78"/>
      <c r="G70" s="78"/>
    </row>
    <row r="71" spans="1:7" ht="12.75">
      <c r="A71" s="872"/>
      <c r="B71" s="533"/>
      <c r="C71" s="78"/>
      <c r="D71" s="78"/>
      <c r="E71" s="78"/>
      <c r="F71" s="78"/>
      <c r="G71" s="78"/>
    </row>
    <row r="72" spans="1:7" ht="12.75">
      <c r="A72" s="872"/>
      <c r="B72" s="533"/>
      <c r="C72" s="78"/>
      <c r="D72" s="78"/>
      <c r="E72" s="78"/>
      <c r="F72" s="78"/>
      <c r="G72" s="78"/>
    </row>
    <row r="73" spans="1:7" ht="12.75">
      <c r="A73" s="872"/>
      <c r="B73" s="533"/>
      <c r="C73" s="78"/>
      <c r="D73" s="78"/>
      <c r="E73" s="78"/>
      <c r="F73" s="78"/>
      <c r="G73" s="78"/>
    </row>
    <row r="74" spans="1:7" ht="12.75">
      <c r="A74" s="872"/>
      <c r="B74" s="533"/>
      <c r="C74" s="78"/>
      <c r="D74" s="78"/>
      <c r="E74" s="78"/>
      <c r="F74" s="78"/>
      <c r="G74" s="78"/>
    </row>
    <row r="75" spans="1:7" ht="12.75">
      <c r="A75" s="872"/>
      <c r="B75" s="533"/>
      <c r="C75" s="78"/>
      <c r="D75" s="78"/>
      <c r="E75" s="78"/>
      <c r="F75" s="78"/>
      <c r="G75" s="78"/>
    </row>
    <row r="76" spans="1:7" ht="12.75">
      <c r="A76" s="872"/>
      <c r="B76" s="533"/>
      <c r="C76" s="78"/>
      <c r="D76" s="78"/>
      <c r="E76" s="78"/>
      <c r="F76" s="78"/>
      <c r="G76" s="78"/>
    </row>
    <row r="77" spans="1:7" ht="12.75">
      <c r="A77" s="872"/>
      <c r="B77" s="533"/>
      <c r="C77" s="78"/>
      <c r="D77" s="78"/>
      <c r="E77" s="78"/>
      <c r="F77" s="78"/>
      <c r="G77" s="78"/>
    </row>
    <row r="78" spans="1:7" ht="12.75">
      <c r="A78" s="872"/>
      <c r="B78" s="533"/>
      <c r="C78" s="78"/>
      <c r="D78" s="78"/>
      <c r="E78" s="78"/>
      <c r="F78" s="78"/>
      <c r="G78" s="78"/>
    </row>
    <row r="79" spans="1:7" ht="12.75">
      <c r="A79" s="872"/>
      <c r="B79" s="533"/>
      <c r="C79" s="78"/>
      <c r="D79" s="78"/>
      <c r="E79" s="78"/>
      <c r="F79" s="78"/>
      <c r="G79" s="78"/>
    </row>
    <row r="80" spans="1:7" ht="12.75">
      <c r="A80" s="872"/>
      <c r="B80" s="533"/>
      <c r="C80" s="78"/>
      <c r="D80" s="78"/>
      <c r="E80" s="78"/>
      <c r="F80" s="78"/>
      <c r="G80" s="78"/>
    </row>
    <row r="81" spans="1:7" ht="12.75">
      <c r="A81" s="872"/>
      <c r="B81" s="533"/>
      <c r="C81" s="78"/>
      <c r="D81" s="78"/>
      <c r="E81" s="78"/>
      <c r="F81" s="78"/>
      <c r="G81" s="78"/>
    </row>
    <row r="82" spans="1:7" ht="12.75">
      <c r="A82" s="872"/>
      <c r="B82" s="533"/>
      <c r="C82" s="78"/>
      <c r="D82" s="78"/>
      <c r="E82" s="78"/>
      <c r="F82" s="78"/>
      <c r="G82" s="78"/>
    </row>
    <row r="83" spans="1:7" ht="12.75">
      <c r="A83" s="872"/>
      <c r="B83" s="533"/>
      <c r="C83" s="78"/>
      <c r="D83" s="78"/>
      <c r="E83" s="78"/>
      <c r="F83" s="78"/>
      <c r="G83" s="78"/>
    </row>
    <row r="84" spans="1:7" ht="12.75">
      <c r="A84" s="872"/>
      <c r="B84" s="533"/>
      <c r="C84" s="78"/>
      <c r="D84" s="78"/>
      <c r="E84" s="78"/>
      <c r="F84" s="78"/>
      <c r="G84" s="78"/>
    </row>
    <row r="85" spans="1:7" ht="12.75">
      <c r="A85" s="872"/>
      <c r="B85" s="533"/>
      <c r="C85" s="78"/>
      <c r="D85" s="78"/>
      <c r="E85" s="78"/>
      <c r="F85" s="78"/>
      <c r="G85" s="78"/>
    </row>
    <row r="86" spans="1:7" ht="12.75">
      <c r="A86" s="872"/>
      <c r="B86" s="533"/>
      <c r="C86" s="78"/>
      <c r="D86" s="78"/>
      <c r="E86" s="78"/>
      <c r="F86" s="78"/>
      <c r="G86" s="78"/>
    </row>
    <row r="87" spans="1:7" ht="12.75">
      <c r="A87" s="872"/>
      <c r="B87" s="533"/>
      <c r="C87" s="78"/>
      <c r="D87" s="78"/>
      <c r="E87" s="78"/>
      <c r="F87" s="78"/>
      <c r="G87" s="78"/>
    </row>
    <row r="88" spans="1:7" ht="12.75">
      <c r="A88" s="872"/>
      <c r="B88" s="533"/>
      <c r="C88" s="78"/>
      <c r="D88" s="78"/>
      <c r="E88" s="78"/>
      <c r="F88" s="78"/>
      <c r="G88" s="78"/>
    </row>
    <row r="89" spans="1:7" ht="12.75">
      <c r="A89" s="872"/>
      <c r="B89" s="533"/>
      <c r="C89" s="78"/>
      <c r="D89" s="78"/>
      <c r="E89" s="78"/>
      <c r="F89" s="78"/>
      <c r="G89" s="78"/>
    </row>
    <row r="90" spans="1:7" ht="12.75">
      <c r="A90" s="872"/>
      <c r="B90" s="533"/>
      <c r="C90" s="78"/>
      <c r="D90" s="78"/>
      <c r="E90" s="78"/>
      <c r="F90" s="78"/>
      <c r="G90" s="78"/>
    </row>
    <row r="91" spans="1:7" ht="12.75">
      <c r="A91" s="872"/>
      <c r="B91" s="533"/>
      <c r="C91" s="78"/>
      <c r="D91" s="78"/>
      <c r="E91" s="78"/>
      <c r="F91" s="78"/>
      <c r="G91" s="78"/>
    </row>
    <row r="92" spans="1:7" ht="12.75">
      <c r="A92" s="872"/>
      <c r="B92" s="533"/>
      <c r="C92" s="78"/>
      <c r="D92" s="78"/>
      <c r="E92" s="78"/>
      <c r="F92" s="78"/>
      <c r="G92" s="78"/>
    </row>
    <row r="93" spans="1:7" ht="12.75">
      <c r="A93" s="872"/>
      <c r="B93" s="533"/>
      <c r="C93" s="78"/>
      <c r="D93" s="78"/>
      <c r="E93" s="78"/>
      <c r="F93" s="78"/>
      <c r="G93" s="78"/>
    </row>
    <row r="94" spans="1:7" ht="12.75">
      <c r="A94" s="872"/>
      <c r="B94" s="533"/>
      <c r="C94" s="78"/>
      <c r="D94" s="78"/>
      <c r="E94" s="78"/>
      <c r="F94" s="78"/>
      <c r="G94" s="78"/>
    </row>
    <row r="95" spans="1:7" ht="12.75">
      <c r="A95" s="872"/>
      <c r="B95" s="533"/>
      <c r="C95" s="78"/>
      <c r="D95" s="78"/>
      <c r="E95" s="78"/>
      <c r="F95" s="78"/>
      <c r="G95" s="78"/>
    </row>
    <row r="96" spans="1:7" ht="12.75">
      <c r="A96" s="872"/>
      <c r="B96" s="533"/>
      <c r="C96" s="78"/>
      <c r="D96" s="78"/>
      <c r="E96" s="78"/>
      <c r="F96" s="78"/>
      <c r="G96" s="78"/>
    </row>
    <row r="97" spans="1:7" ht="12.75">
      <c r="A97" s="872"/>
      <c r="B97" s="533"/>
      <c r="C97" s="78"/>
      <c r="D97" s="78"/>
      <c r="E97" s="78"/>
      <c r="F97" s="78"/>
      <c r="G97" s="78"/>
    </row>
    <row r="98" spans="1:7" ht="12.75">
      <c r="A98" s="872"/>
      <c r="B98" s="533"/>
      <c r="C98" s="78"/>
      <c r="D98" s="78"/>
      <c r="E98" s="78"/>
      <c r="F98" s="78"/>
      <c r="G98" s="78"/>
    </row>
    <row r="99" spans="1:7" ht="12.75">
      <c r="A99" s="872"/>
      <c r="B99" s="533"/>
      <c r="C99" s="78"/>
      <c r="D99" s="78"/>
      <c r="E99" s="78"/>
      <c r="F99" s="78"/>
      <c r="G99" s="78"/>
    </row>
    <row r="100" spans="1:7" ht="12.75">
      <c r="A100" s="872"/>
      <c r="B100" s="533"/>
      <c r="C100" s="78"/>
      <c r="D100" s="78"/>
      <c r="E100" s="78"/>
      <c r="F100" s="78"/>
      <c r="G100" s="78"/>
    </row>
    <row r="101" spans="1:7" ht="12.75">
      <c r="A101" s="872"/>
      <c r="B101" s="533"/>
      <c r="C101" s="78"/>
      <c r="D101" s="78"/>
      <c r="E101" s="78"/>
      <c r="F101" s="78"/>
      <c r="G101" s="78"/>
    </row>
    <row r="102" spans="1:7" ht="12.75">
      <c r="A102" s="872"/>
      <c r="B102" s="533"/>
      <c r="C102" s="78"/>
      <c r="D102" s="78"/>
      <c r="E102" s="78"/>
      <c r="F102" s="78"/>
      <c r="G102" s="78"/>
    </row>
    <row r="103" spans="1:7" ht="12.75">
      <c r="A103" s="872"/>
      <c r="B103" s="533"/>
      <c r="C103" s="78"/>
      <c r="D103" s="78"/>
      <c r="E103" s="78"/>
      <c r="F103" s="78"/>
      <c r="G103" s="78"/>
    </row>
    <row r="104" spans="1:7" ht="12.75">
      <c r="A104" s="872"/>
      <c r="B104" s="533"/>
      <c r="C104" s="78"/>
      <c r="D104" s="78"/>
      <c r="E104" s="78"/>
      <c r="F104" s="78"/>
      <c r="G104" s="78"/>
    </row>
    <row r="105" spans="1:7" ht="12.75">
      <c r="A105" s="872"/>
      <c r="B105" s="533"/>
      <c r="C105" s="78"/>
      <c r="D105" s="78"/>
      <c r="E105" s="78"/>
      <c r="F105" s="78"/>
      <c r="G105" s="78"/>
    </row>
    <row r="106" spans="1:7" ht="12.75">
      <c r="A106" s="872"/>
      <c r="B106" s="533"/>
      <c r="C106" s="78"/>
      <c r="D106" s="78"/>
      <c r="E106" s="78"/>
      <c r="F106" s="78"/>
      <c r="G106" s="78"/>
    </row>
    <row r="107" spans="1:7" ht="12.75">
      <c r="A107" s="872"/>
      <c r="B107" s="533"/>
      <c r="C107" s="78"/>
      <c r="D107" s="78"/>
      <c r="E107" s="78"/>
      <c r="F107" s="78"/>
      <c r="G107" s="78"/>
    </row>
    <row r="108" spans="1:7" ht="12.75">
      <c r="A108" s="872"/>
      <c r="B108" s="533"/>
      <c r="C108" s="78"/>
      <c r="D108" s="78"/>
      <c r="E108" s="78"/>
      <c r="F108" s="78"/>
      <c r="G108" s="78"/>
    </row>
    <row r="109" spans="1:7" ht="12.75">
      <c r="A109" s="872"/>
      <c r="B109" s="533"/>
      <c r="C109" s="78"/>
      <c r="D109" s="78"/>
      <c r="E109" s="78"/>
      <c r="F109" s="78"/>
      <c r="G109" s="78"/>
    </row>
    <row r="110" spans="1:7" ht="12.75">
      <c r="A110" s="872"/>
      <c r="B110" s="533"/>
      <c r="C110" s="78"/>
      <c r="D110" s="78"/>
      <c r="E110" s="78"/>
      <c r="F110" s="78"/>
      <c r="G110" s="78"/>
    </row>
    <row r="111" spans="1:7" ht="12.75">
      <c r="A111" s="872"/>
      <c r="B111" s="533"/>
      <c r="C111" s="78"/>
      <c r="D111" s="78"/>
      <c r="E111" s="78"/>
      <c r="F111" s="78"/>
      <c r="G111" s="78"/>
    </row>
    <row r="112" spans="1:7" ht="12.75">
      <c r="A112" s="872"/>
      <c r="B112" s="533"/>
      <c r="C112" s="78"/>
      <c r="D112" s="78"/>
      <c r="E112" s="78"/>
      <c r="F112" s="78"/>
      <c r="G112" s="78"/>
    </row>
    <row r="113" spans="1:7" ht="12.75">
      <c r="A113" s="872"/>
      <c r="B113" s="533"/>
      <c r="C113" s="78"/>
      <c r="D113" s="78"/>
      <c r="E113" s="78"/>
      <c r="F113" s="78"/>
      <c r="G113" s="78"/>
    </row>
    <row r="114" spans="1:7" ht="12.75">
      <c r="A114" s="872"/>
      <c r="B114" s="533"/>
      <c r="C114" s="78"/>
      <c r="D114" s="78"/>
      <c r="E114" s="78"/>
      <c r="F114" s="78"/>
      <c r="G114" s="78"/>
    </row>
    <row r="115" spans="1:7" ht="12.75">
      <c r="A115" s="872"/>
      <c r="B115" s="533"/>
      <c r="C115" s="78"/>
      <c r="D115" s="78"/>
      <c r="E115" s="78"/>
      <c r="F115" s="78"/>
      <c r="G115" s="78"/>
    </row>
    <row r="116" spans="1:7" ht="12.75">
      <c r="A116" s="872"/>
      <c r="B116" s="533"/>
      <c r="C116" s="78"/>
      <c r="D116" s="78"/>
      <c r="E116" s="78"/>
      <c r="F116" s="78"/>
      <c r="G116" s="78"/>
    </row>
    <row r="117" spans="1:7" ht="12.75">
      <c r="A117" s="872"/>
      <c r="B117" s="533"/>
      <c r="C117" s="78"/>
      <c r="D117" s="78"/>
      <c r="E117" s="78"/>
      <c r="F117" s="78"/>
      <c r="G117" s="78"/>
    </row>
    <row r="118" spans="1:7" ht="12.75">
      <c r="A118" s="872"/>
      <c r="B118" s="533"/>
      <c r="C118" s="78"/>
      <c r="D118" s="78"/>
      <c r="E118" s="78"/>
      <c r="F118" s="78"/>
      <c r="G118" s="78"/>
    </row>
    <row r="119" spans="1:7" ht="12.75">
      <c r="A119" s="872"/>
      <c r="B119" s="533"/>
      <c r="C119" s="78"/>
      <c r="D119" s="78"/>
      <c r="E119" s="78"/>
      <c r="F119" s="78"/>
      <c r="G119" s="78"/>
    </row>
    <row r="120" spans="1:7" ht="12.75">
      <c r="A120" s="872"/>
      <c r="B120" s="533"/>
      <c r="C120" s="78"/>
      <c r="D120" s="78"/>
      <c r="E120" s="78"/>
      <c r="F120" s="78"/>
      <c r="G120" s="78"/>
    </row>
    <row r="121" spans="1:7" ht="12.75">
      <c r="A121" s="872"/>
      <c r="B121" s="533"/>
      <c r="C121" s="78"/>
      <c r="D121" s="78"/>
      <c r="E121" s="78"/>
      <c r="F121" s="78"/>
      <c r="G121" s="78"/>
    </row>
    <row r="122" spans="1:7" ht="12.75">
      <c r="A122" s="872"/>
      <c r="B122" s="533"/>
      <c r="C122" s="78"/>
      <c r="D122" s="78"/>
      <c r="E122" s="78"/>
      <c r="F122" s="78"/>
      <c r="G122" s="78"/>
    </row>
    <row r="123" spans="1:7" ht="12.75">
      <c r="A123" s="872"/>
      <c r="B123" s="533"/>
      <c r="C123" s="78"/>
      <c r="D123" s="78"/>
      <c r="E123" s="78"/>
      <c r="F123" s="78"/>
      <c r="G123" s="78"/>
    </row>
    <row r="124" spans="1:7" ht="12.75">
      <c r="A124" s="872"/>
      <c r="B124" s="533"/>
      <c r="C124" s="78"/>
      <c r="D124" s="78"/>
      <c r="E124" s="78"/>
      <c r="F124" s="78"/>
      <c r="G124" s="78"/>
    </row>
    <row r="125" spans="1:7" ht="12.75">
      <c r="A125" s="872"/>
      <c r="B125" s="533"/>
      <c r="C125" s="78"/>
      <c r="D125" s="78"/>
      <c r="E125" s="78"/>
      <c r="F125" s="78"/>
      <c r="G125" s="78"/>
    </row>
    <row r="126" spans="1:7" ht="12.75">
      <c r="A126" s="872"/>
      <c r="B126" s="533"/>
      <c r="C126" s="78"/>
      <c r="D126" s="78"/>
      <c r="E126" s="78"/>
      <c r="F126" s="78"/>
      <c r="G126" s="78"/>
    </row>
    <row r="127" spans="1:7" ht="12.75">
      <c r="A127" s="872"/>
      <c r="B127" s="533"/>
      <c r="C127" s="78"/>
      <c r="D127" s="78"/>
      <c r="E127" s="78"/>
      <c r="F127" s="78"/>
      <c r="G127" s="78"/>
    </row>
    <row r="128" spans="1:7" ht="12.75">
      <c r="A128" s="872"/>
      <c r="B128" s="533"/>
      <c r="C128" s="78"/>
      <c r="D128" s="78"/>
      <c r="E128" s="78"/>
      <c r="F128" s="78"/>
      <c r="G128" s="78"/>
    </row>
    <row r="129" spans="1:7" ht="12.75">
      <c r="A129" s="872"/>
      <c r="B129" s="533"/>
      <c r="C129" s="78"/>
      <c r="D129" s="78"/>
      <c r="E129" s="78"/>
      <c r="F129" s="78"/>
      <c r="G129" s="78"/>
    </row>
    <row r="130" spans="1:7" ht="12.75">
      <c r="A130" s="872"/>
      <c r="B130" s="533"/>
      <c r="C130" s="78"/>
      <c r="D130" s="78"/>
      <c r="E130" s="78"/>
      <c r="F130" s="78"/>
      <c r="G130" s="78"/>
    </row>
    <row r="131" spans="1:7" ht="12.75">
      <c r="A131" s="872"/>
      <c r="B131" s="533"/>
      <c r="C131" s="78"/>
      <c r="D131" s="78"/>
      <c r="E131" s="78"/>
      <c r="F131" s="78"/>
      <c r="G131" s="78"/>
    </row>
    <row r="132" spans="1:7" ht="12.75">
      <c r="A132" s="872"/>
      <c r="B132" s="533"/>
      <c r="C132" s="78"/>
      <c r="D132" s="78"/>
      <c r="E132" s="78"/>
      <c r="F132" s="78"/>
      <c r="G132" s="78"/>
    </row>
    <row r="133" spans="1:7" ht="12.75">
      <c r="A133" s="872"/>
      <c r="B133" s="533"/>
      <c r="C133" s="78"/>
      <c r="D133" s="78"/>
      <c r="E133" s="78"/>
      <c r="F133" s="78"/>
      <c r="G133" s="78"/>
    </row>
    <row r="134" spans="1:7" ht="12.75">
      <c r="A134" s="872"/>
      <c r="B134" s="533"/>
      <c r="C134" s="78"/>
      <c r="D134" s="78"/>
      <c r="E134" s="78"/>
      <c r="F134" s="78"/>
      <c r="G134" s="78"/>
    </row>
    <row r="135" spans="1:7" ht="12.75">
      <c r="A135" s="872"/>
      <c r="B135" s="533"/>
      <c r="C135" s="78"/>
      <c r="D135" s="78"/>
      <c r="E135" s="78"/>
      <c r="F135" s="78"/>
      <c r="G135" s="78"/>
    </row>
    <row r="136" spans="1:7" ht="12.75">
      <c r="A136" s="872"/>
      <c r="B136" s="533"/>
      <c r="C136" s="78"/>
      <c r="D136" s="78"/>
      <c r="E136" s="78"/>
      <c r="F136" s="78"/>
      <c r="G136" s="78"/>
    </row>
    <row r="137" spans="1:7" ht="12.75">
      <c r="A137" s="872"/>
      <c r="B137" s="533"/>
      <c r="C137" s="78"/>
      <c r="D137" s="78"/>
      <c r="E137" s="78"/>
      <c r="F137" s="78"/>
      <c r="G137" s="78"/>
    </row>
    <row r="138" spans="1:7" ht="12.75">
      <c r="A138" s="872"/>
      <c r="B138" s="533"/>
      <c r="C138" s="78"/>
      <c r="D138" s="78"/>
      <c r="E138" s="78"/>
      <c r="F138" s="78"/>
      <c r="G138" s="78"/>
    </row>
    <row r="139" spans="1:7" ht="12.75">
      <c r="A139" s="872"/>
      <c r="B139" s="533"/>
      <c r="C139" s="78"/>
      <c r="D139" s="78"/>
      <c r="E139" s="78"/>
      <c r="F139" s="78"/>
      <c r="G139" s="78"/>
    </row>
    <row r="140" spans="1:7" ht="12.75">
      <c r="A140" s="872"/>
      <c r="B140" s="533"/>
      <c r="C140" s="78"/>
      <c r="D140" s="78"/>
      <c r="E140" s="78"/>
      <c r="F140" s="78"/>
      <c r="G140" s="78"/>
    </row>
    <row r="141" spans="1:7" ht="12.75">
      <c r="A141" s="872"/>
      <c r="B141" s="533"/>
      <c r="C141" s="78"/>
      <c r="D141" s="78"/>
      <c r="E141" s="78"/>
      <c r="F141" s="78"/>
      <c r="G141" s="78"/>
    </row>
    <row r="142" spans="1:7" ht="12.75">
      <c r="A142" s="872"/>
      <c r="B142" s="533"/>
      <c r="C142" s="78"/>
      <c r="D142" s="78"/>
      <c r="E142" s="78"/>
      <c r="F142" s="78"/>
      <c r="G142" s="78"/>
    </row>
    <row r="143" spans="1:7" ht="12.75">
      <c r="A143" s="872"/>
      <c r="B143" s="533"/>
      <c r="C143" s="78"/>
      <c r="D143" s="78"/>
      <c r="E143" s="78"/>
      <c r="F143" s="78"/>
      <c r="G143" s="78"/>
    </row>
    <row r="144" spans="1:7" ht="12.75">
      <c r="A144" s="872"/>
      <c r="B144" s="533"/>
      <c r="C144" s="78"/>
      <c r="D144" s="78"/>
      <c r="E144" s="78"/>
      <c r="F144" s="78"/>
      <c r="G144" s="78"/>
    </row>
    <row r="145" spans="1:7" ht="12.75">
      <c r="A145" s="872"/>
      <c r="B145" s="533"/>
      <c r="C145" s="78"/>
      <c r="D145" s="78"/>
      <c r="E145" s="78"/>
      <c r="F145" s="78"/>
      <c r="G145" s="78"/>
    </row>
    <row r="146" spans="1:7" ht="12.75">
      <c r="A146" s="872"/>
      <c r="B146" s="533"/>
      <c r="C146" s="78"/>
      <c r="D146" s="78"/>
      <c r="E146" s="78"/>
      <c r="F146" s="78"/>
      <c r="G146" s="78"/>
    </row>
    <row r="147" spans="1:7" ht="12.75">
      <c r="A147" s="872"/>
      <c r="B147" s="533"/>
      <c r="C147" s="78"/>
      <c r="D147" s="78"/>
      <c r="E147" s="78"/>
      <c r="F147" s="78"/>
      <c r="G147" s="78"/>
    </row>
    <row r="148" spans="1:7" ht="12.75">
      <c r="A148" s="872"/>
      <c r="B148" s="533"/>
      <c r="C148" s="78"/>
      <c r="D148" s="78"/>
      <c r="E148" s="78"/>
      <c r="F148" s="78"/>
      <c r="G148" s="78"/>
    </row>
    <row r="149" spans="1:7" ht="12.75">
      <c r="A149" s="872"/>
      <c r="B149" s="533"/>
      <c r="C149" s="78"/>
      <c r="D149" s="78"/>
      <c r="E149" s="78"/>
      <c r="F149" s="78"/>
      <c r="G149" s="78"/>
    </row>
    <row r="150" spans="1:7" ht="12.75">
      <c r="A150" s="872"/>
      <c r="B150" s="533"/>
      <c r="C150" s="78"/>
      <c r="D150" s="78"/>
      <c r="E150" s="78"/>
      <c r="F150" s="78"/>
      <c r="G150" s="78"/>
    </row>
    <row r="151" spans="1:7" ht="12.75">
      <c r="A151" s="872"/>
      <c r="B151" s="533"/>
      <c r="C151" s="78"/>
      <c r="D151" s="78"/>
      <c r="E151" s="78"/>
      <c r="F151" s="78"/>
      <c r="G151" s="78"/>
    </row>
    <row r="152" spans="1:7" ht="12.75">
      <c r="A152" s="872"/>
      <c r="B152" s="533"/>
      <c r="C152" s="78"/>
      <c r="D152" s="78"/>
      <c r="E152" s="78"/>
      <c r="F152" s="78"/>
      <c r="G152" s="78"/>
    </row>
    <row r="153" spans="1:7" ht="12.75">
      <c r="A153" s="872"/>
      <c r="B153" s="533"/>
      <c r="C153" s="78"/>
      <c r="D153" s="78"/>
      <c r="E153" s="78"/>
      <c r="F153" s="78"/>
      <c r="G153" s="78"/>
    </row>
    <row r="154" spans="1:7" ht="12.75">
      <c r="A154" s="872"/>
      <c r="B154" s="533"/>
      <c r="C154" s="78"/>
      <c r="D154" s="78"/>
      <c r="E154" s="78"/>
      <c r="F154" s="78"/>
      <c r="G154" s="78"/>
    </row>
    <row r="155" spans="1:7" ht="12.75">
      <c r="A155" s="872"/>
      <c r="B155" s="533"/>
      <c r="C155" s="78"/>
      <c r="D155" s="78"/>
      <c r="E155" s="78"/>
      <c r="F155" s="78"/>
      <c r="G155" s="78"/>
    </row>
    <row r="156" spans="1:7" ht="12.75">
      <c r="A156" s="872"/>
      <c r="B156" s="533"/>
      <c r="C156" s="78"/>
      <c r="D156" s="78"/>
      <c r="E156" s="78"/>
      <c r="F156" s="78"/>
      <c r="G156" s="78"/>
    </row>
    <row r="157" spans="1:7" ht="12.75">
      <c r="A157" s="872"/>
      <c r="B157" s="533"/>
      <c r="C157" s="78"/>
      <c r="D157" s="78"/>
      <c r="E157" s="78"/>
      <c r="F157" s="78"/>
      <c r="G157" s="78"/>
    </row>
    <row r="158" spans="1:7" ht="12.75">
      <c r="A158" s="872"/>
      <c r="B158" s="533"/>
      <c r="C158" s="78"/>
      <c r="D158" s="78"/>
      <c r="E158" s="78"/>
      <c r="F158" s="78"/>
      <c r="G158" s="78"/>
    </row>
    <row r="159" spans="1:7" ht="12.75">
      <c r="A159" s="872"/>
      <c r="B159" s="533"/>
      <c r="C159" s="78"/>
      <c r="D159" s="78"/>
      <c r="E159" s="78"/>
      <c r="F159" s="78"/>
      <c r="G159" s="78"/>
    </row>
    <row r="160" spans="1:7" ht="12.75">
      <c r="A160" s="872"/>
      <c r="B160" s="533"/>
      <c r="C160" s="78"/>
      <c r="D160" s="78"/>
      <c r="E160" s="78"/>
      <c r="F160" s="78"/>
      <c r="G160" s="78"/>
    </row>
    <row r="161" spans="1:7" ht="12.75">
      <c r="A161" s="872"/>
      <c r="B161" s="533"/>
      <c r="C161" s="78"/>
      <c r="D161" s="78"/>
      <c r="E161" s="78"/>
      <c r="F161" s="78"/>
      <c r="G161" s="78"/>
    </row>
    <row r="162" spans="1:7" ht="12.75">
      <c r="A162" s="872"/>
      <c r="B162" s="533"/>
      <c r="C162" s="78"/>
      <c r="D162" s="78"/>
      <c r="E162" s="78"/>
      <c r="F162" s="78"/>
      <c r="G162" s="78"/>
    </row>
    <row r="163" spans="1:7" ht="12.75">
      <c r="A163" s="872"/>
      <c r="B163" s="533"/>
      <c r="C163" s="78"/>
      <c r="D163" s="78"/>
      <c r="E163" s="78"/>
      <c r="F163" s="78"/>
      <c r="G163" s="78"/>
    </row>
    <row r="164" spans="1:7" ht="12.75">
      <c r="A164" s="872"/>
      <c r="B164" s="533"/>
      <c r="C164" s="78"/>
      <c r="D164" s="78"/>
      <c r="E164" s="78"/>
      <c r="F164" s="78"/>
      <c r="G164" s="78"/>
    </row>
    <row r="165" spans="1:7" ht="12.75">
      <c r="A165" s="872"/>
      <c r="B165" s="533"/>
      <c r="C165" s="78"/>
      <c r="D165" s="78"/>
      <c r="E165" s="78"/>
      <c r="F165" s="78"/>
      <c r="G165" s="78"/>
    </row>
    <row r="166" spans="1:7" ht="12.75">
      <c r="A166" s="872"/>
      <c r="B166" s="533"/>
      <c r="C166" s="78"/>
      <c r="D166" s="78"/>
      <c r="E166" s="78"/>
      <c r="F166" s="78"/>
      <c r="G166" s="78"/>
    </row>
    <row r="167" spans="1:7" ht="12.75">
      <c r="A167" s="872"/>
      <c r="B167" s="533"/>
      <c r="C167" s="78"/>
      <c r="D167" s="78"/>
      <c r="E167" s="78"/>
      <c r="F167" s="78"/>
      <c r="G167" s="78"/>
    </row>
    <row r="168" spans="1:7" ht="12.75">
      <c r="A168" s="872"/>
      <c r="B168" s="533"/>
      <c r="C168" s="78"/>
      <c r="D168" s="78"/>
      <c r="E168" s="78"/>
      <c r="F168" s="78"/>
      <c r="G168" s="78"/>
    </row>
    <row r="169" spans="1:7" ht="12.75">
      <c r="A169" s="872"/>
      <c r="B169" s="533"/>
      <c r="C169" s="78"/>
      <c r="D169" s="78"/>
      <c r="E169" s="78"/>
      <c r="F169" s="78"/>
      <c r="G169" s="78"/>
    </row>
    <row r="170" spans="1:7" ht="12.75">
      <c r="A170" s="872"/>
      <c r="B170" s="533"/>
      <c r="C170" s="78"/>
      <c r="D170" s="78"/>
      <c r="E170" s="78"/>
      <c r="F170" s="78"/>
      <c r="G170" s="78"/>
    </row>
    <row r="171" spans="1:7" ht="12.75">
      <c r="A171" s="872"/>
      <c r="B171" s="533"/>
      <c r="C171" s="78"/>
      <c r="D171" s="78"/>
      <c r="E171" s="78"/>
      <c r="F171" s="78"/>
      <c r="G171" s="78"/>
    </row>
    <row r="172" spans="1:7" ht="12.75">
      <c r="A172" s="872"/>
      <c r="B172" s="533"/>
      <c r="C172" s="78"/>
      <c r="D172" s="78"/>
      <c r="E172" s="78"/>
      <c r="F172" s="78"/>
      <c r="G172" s="78"/>
    </row>
    <row r="173" spans="1:7" ht="12.75">
      <c r="A173" s="872"/>
      <c r="B173" s="533"/>
      <c r="C173" s="78"/>
      <c r="D173" s="78"/>
      <c r="E173" s="78"/>
      <c r="F173" s="78"/>
      <c r="G173" s="78"/>
    </row>
    <row r="174" spans="1:7" ht="12.75">
      <c r="A174" s="872"/>
      <c r="B174" s="533"/>
      <c r="C174" s="78"/>
      <c r="D174" s="78"/>
      <c r="E174" s="78"/>
      <c r="F174" s="78"/>
      <c r="G174" s="78"/>
    </row>
    <row r="175" spans="1:7" ht="12.75">
      <c r="A175" s="872"/>
      <c r="B175" s="533"/>
      <c r="C175" s="78"/>
      <c r="D175" s="78"/>
      <c r="E175" s="78"/>
      <c r="F175" s="78"/>
      <c r="G175" s="78"/>
    </row>
    <row r="176" spans="1:7" ht="12.75">
      <c r="A176" s="872"/>
      <c r="B176" s="533"/>
      <c r="C176" s="78"/>
      <c r="D176" s="78"/>
      <c r="E176" s="78"/>
      <c r="F176" s="78"/>
      <c r="G176" s="78"/>
    </row>
    <row r="177" spans="1:7" ht="12.75">
      <c r="A177" s="872"/>
      <c r="B177" s="533"/>
      <c r="C177" s="78"/>
      <c r="D177" s="78"/>
      <c r="E177" s="78"/>
      <c r="F177" s="78"/>
      <c r="G177" s="78"/>
    </row>
    <row r="178" spans="1:7" ht="12.75">
      <c r="A178" s="872"/>
      <c r="B178" s="533"/>
      <c r="C178" s="78"/>
      <c r="D178" s="78"/>
      <c r="E178" s="78"/>
      <c r="F178" s="78"/>
      <c r="G178" s="78"/>
    </row>
    <row r="179" spans="1:7" ht="12.75">
      <c r="A179" s="872"/>
      <c r="B179" s="533"/>
      <c r="C179" s="78"/>
      <c r="D179" s="78"/>
      <c r="E179" s="78"/>
      <c r="F179" s="78"/>
      <c r="G179" s="78"/>
    </row>
    <row r="180" spans="1:7" ht="12.75">
      <c r="A180" s="872"/>
      <c r="B180" s="533"/>
      <c r="C180" s="78"/>
      <c r="D180" s="78"/>
      <c r="E180" s="78"/>
      <c r="F180" s="78"/>
      <c r="G180" s="78"/>
    </row>
    <row r="181" spans="1:7" ht="12.75">
      <c r="A181" s="872"/>
      <c r="B181" s="533"/>
      <c r="C181" s="78"/>
      <c r="D181" s="78"/>
      <c r="E181" s="78"/>
      <c r="F181" s="78"/>
      <c r="G181" s="78"/>
    </row>
    <row r="182" spans="1:7" ht="12.75">
      <c r="A182" s="872"/>
      <c r="B182" s="533"/>
      <c r="C182" s="78"/>
      <c r="D182" s="78"/>
      <c r="E182" s="78"/>
      <c r="F182" s="78"/>
      <c r="G182" s="78"/>
    </row>
    <row r="183" spans="1:7" ht="12.75">
      <c r="A183" s="872"/>
      <c r="B183" s="533"/>
      <c r="C183" s="78"/>
      <c r="D183" s="78"/>
      <c r="E183" s="78"/>
      <c r="F183" s="78"/>
      <c r="G183" s="78"/>
    </row>
    <row r="184" spans="1:7" ht="12.75">
      <c r="A184" s="872"/>
      <c r="B184" s="533"/>
      <c r="C184" s="78"/>
      <c r="D184" s="78"/>
      <c r="E184" s="78"/>
      <c r="F184" s="78"/>
      <c r="G184" s="78"/>
    </row>
    <row r="185" spans="1:7" ht="12.75">
      <c r="A185" s="872"/>
      <c r="B185" s="533"/>
      <c r="C185" s="78"/>
      <c r="D185" s="78"/>
      <c r="E185" s="78"/>
      <c r="F185" s="78"/>
      <c r="G185" s="78"/>
    </row>
    <row r="186" spans="1:7" ht="12.75">
      <c r="A186" s="872"/>
      <c r="B186" s="533"/>
      <c r="C186" s="78"/>
      <c r="D186" s="78"/>
      <c r="E186" s="78"/>
      <c r="F186" s="78"/>
      <c r="G186" s="78"/>
    </row>
    <row r="187" spans="1:7" ht="12.75">
      <c r="A187" s="872"/>
      <c r="B187" s="533"/>
      <c r="C187" s="78"/>
      <c r="D187" s="78"/>
      <c r="E187" s="78"/>
      <c r="F187" s="78"/>
      <c r="G187" s="78"/>
    </row>
    <row r="188" spans="1:7" ht="12.75">
      <c r="A188" s="872"/>
      <c r="B188" s="533"/>
      <c r="C188" s="78"/>
      <c r="D188" s="78"/>
      <c r="E188" s="78"/>
      <c r="F188" s="78"/>
      <c r="G188" s="78"/>
    </row>
    <row r="189" spans="1:7" ht="12.75">
      <c r="A189" s="872"/>
      <c r="B189" s="533"/>
      <c r="C189" s="78"/>
      <c r="D189" s="78"/>
      <c r="E189" s="78"/>
      <c r="F189" s="78"/>
      <c r="G189" s="78"/>
    </row>
    <row r="190" spans="1:7" ht="12.75">
      <c r="A190" s="872"/>
      <c r="B190" s="533"/>
      <c r="C190" s="78"/>
      <c r="D190" s="78"/>
      <c r="E190" s="78"/>
      <c r="F190" s="78"/>
      <c r="G190" s="78"/>
    </row>
    <row r="191" spans="1:7" ht="12.75">
      <c r="A191" s="872"/>
      <c r="B191" s="533"/>
      <c r="C191" s="78"/>
      <c r="D191" s="78"/>
      <c r="E191" s="78"/>
      <c r="F191" s="78"/>
      <c r="G191" s="78"/>
    </row>
    <row r="192" spans="1:7" ht="12.75">
      <c r="A192" s="872"/>
      <c r="B192" s="533"/>
      <c r="C192" s="78"/>
      <c r="D192" s="78"/>
      <c r="E192" s="78"/>
      <c r="F192" s="78"/>
      <c r="G192" s="78"/>
    </row>
    <row r="193" spans="1:7" ht="12.75">
      <c r="A193" s="872"/>
      <c r="B193" s="533"/>
      <c r="C193" s="78"/>
      <c r="D193" s="78"/>
      <c r="E193" s="78"/>
      <c r="F193" s="78"/>
      <c r="G193" s="78"/>
    </row>
    <row r="194" spans="1:7" ht="12.75">
      <c r="A194" s="872"/>
      <c r="B194" s="533"/>
      <c r="C194" s="78"/>
      <c r="D194" s="78"/>
      <c r="E194" s="78"/>
      <c r="F194" s="78"/>
      <c r="G194" s="78"/>
    </row>
    <row r="195" spans="1:7" ht="12.75">
      <c r="A195" s="872"/>
      <c r="B195" s="533"/>
      <c r="C195" s="78"/>
      <c r="D195" s="78"/>
      <c r="E195" s="78"/>
      <c r="F195" s="78"/>
      <c r="G195" s="78"/>
    </row>
    <row r="196" spans="1:7" ht="12.75">
      <c r="A196" s="872"/>
      <c r="B196" s="533"/>
      <c r="C196" s="78"/>
      <c r="D196" s="78"/>
      <c r="E196" s="78"/>
      <c r="F196" s="78"/>
      <c r="G196" s="78"/>
    </row>
    <row r="197" spans="1:7" ht="12.75">
      <c r="A197" s="872"/>
      <c r="B197" s="533"/>
      <c r="C197" s="78"/>
      <c r="D197" s="78"/>
      <c r="E197" s="78"/>
      <c r="F197" s="78"/>
      <c r="G197" s="78"/>
    </row>
    <row r="198" spans="1:7" ht="12.75">
      <c r="A198" s="872"/>
      <c r="B198" s="533"/>
      <c r="C198" s="78"/>
      <c r="D198" s="78"/>
      <c r="E198" s="78"/>
      <c r="F198" s="78"/>
      <c r="G198" s="78"/>
    </row>
    <row r="199" spans="1:7" ht="12.75">
      <c r="A199" s="872"/>
      <c r="B199" s="533"/>
      <c r="C199" s="78"/>
      <c r="D199" s="78"/>
      <c r="E199" s="78"/>
      <c r="F199" s="78"/>
      <c r="G199" s="78"/>
    </row>
    <row r="200" spans="1:7" ht="12.75">
      <c r="A200" s="872"/>
      <c r="B200" s="533"/>
      <c r="C200" s="78"/>
      <c r="D200" s="78"/>
      <c r="E200" s="78"/>
      <c r="F200" s="78"/>
      <c r="G200" s="78"/>
    </row>
    <row r="201" spans="1:7" ht="12.75">
      <c r="A201" s="872"/>
      <c r="B201" s="533"/>
      <c r="C201" s="78"/>
      <c r="D201" s="78"/>
      <c r="E201" s="78"/>
      <c r="F201" s="78"/>
      <c r="G201" s="78"/>
    </row>
    <row r="202" spans="1:7" ht="12.75">
      <c r="A202" s="872"/>
      <c r="B202" s="533"/>
      <c r="C202" s="78"/>
      <c r="D202" s="78"/>
      <c r="E202" s="78"/>
      <c r="F202" s="78"/>
      <c r="G202" s="78"/>
    </row>
    <row r="203" spans="1:7" ht="12.75">
      <c r="A203" s="872"/>
      <c r="B203" s="533"/>
      <c r="C203" s="78"/>
      <c r="D203" s="78"/>
      <c r="E203" s="78"/>
      <c r="F203" s="78"/>
      <c r="G203" s="78"/>
    </row>
    <row r="204" spans="1:7" ht="12.75">
      <c r="A204" s="872"/>
      <c r="B204" s="533"/>
      <c r="C204" s="78"/>
      <c r="D204" s="78"/>
      <c r="E204" s="78"/>
      <c r="F204" s="78"/>
      <c r="G204" s="78"/>
    </row>
    <row r="205" spans="1:7" ht="12.75">
      <c r="A205" s="872"/>
      <c r="B205" s="533"/>
      <c r="C205" s="78"/>
      <c r="D205" s="78"/>
      <c r="E205" s="78"/>
      <c r="F205" s="78"/>
      <c r="G205" s="78"/>
    </row>
    <row r="206" spans="1:7" ht="12.75">
      <c r="A206" s="872"/>
      <c r="B206" s="533"/>
      <c r="C206" s="78"/>
      <c r="D206" s="78"/>
      <c r="E206" s="78"/>
      <c r="F206" s="78"/>
      <c r="G206" s="78"/>
    </row>
    <row r="207" spans="1:7" ht="12.75">
      <c r="A207" s="872"/>
      <c r="B207" s="533"/>
      <c r="C207" s="78"/>
      <c r="D207" s="78"/>
      <c r="E207" s="78"/>
      <c r="F207" s="78"/>
      <c r="G207" s="78"/>
    </row>
    <row r="208" spans="1:7" ht="12.75">
      <c r="A208" s="872"/>
      <c r="B208" s="533"/>
      <c r="C208" s="78"/>
      <c r="D208" s="78"/>
      <c r="E208" s="78"/>
      <c r="F208" s="78"/>
      <c r="G208" s="78"/>
    </row>
    <row r="209" spans="1:7" ht="12.75">
      <c r="A209" s="872"/>
      <c r="B209" s="533"/>
      <c r="C209" s="78"/>
      <c r="D209" s="78"/>
      <c r="E209" s="78"/>
      <c r="F209" s="78"/>
      <c r="G209" s="78"/>
    </row>
    <row r="210" spans="1:7" ht="12.75">
      <c r="A210" s="872"/>
      <c r="B210" s="533"/>
      <c r="C210" s="78"/>
      <c r="D210" s="78"/>
      <c r="E210" s="78"/>
      <c r="F210" s="78"/>
      <c r="G210" s="78"/>
    </row>
    <row r="211" spans="1:7" ht="12.75">
      <c r="A211" s="872"/>
      <c r="B211" s="533"/>
      <c r="C211" s="78"/>
      <c r="D211" s="78"/>
      <c r="E211" s="78"/>
      <c r="F211" s="78"/>
      <c r="G211" s="78"/>
    </row>
    <row r="212" spans="1:7" ht="12.75">
      <c r="A212" s="872"/>
      <c r="B212" s="533"/>
      <c r="C212" s="78"/>
      <c r="D212" s="78"/>
      <c r="E212" s="78"/>
      <c r="F212" s="78"/>
      <c r="G212" s="78"/>
    </row>
    <row r="213" spans="1:7" ht="12.75">
      <c r="A213" s="872"/>
      <c r="B213" s="533"/>
      <c r="C213" s="78"/>
      <c r="D213" s="78"/>
      <c r="E213" s="78"/>
      <c r="F213" s="78"/>
      <c r="G213" s="78"/>
    </row>
    <row r="214" spans="1:7" ht="12.75">
      <c r="A214" s="872"/>
      <c r="B214" s="533"/>
      <c r="C214" s="78"/>
      <c r="D214" s="78"/>
      <c r="E214" s="78"/>
      <c r="F214" s="78"/>
      <c r="G214" s="78"/>
    </row>
    <row r="215" spans="1:7" ht="12.75">
      <c r="A215" s="872"/>
      <c r="B215" s="533"/>
      <c r="C215" s="78"/>
      <c r="D215" s="78"/>
      <c r="E215" s="78"/>
      <c r="F215" s="78"/>
      <c r="G215" s="78"/>
    </row>
    <row r="216" spans="1:7" ht="12.75">
      <c r="A216" s="872"/>
      <c r="B216" s="533"/>
      <c r="C216" s="78"/>
      <c r="D216" s="78"/>
      <c r="E216" s="78"/>
      <c r="F216" s="78"/>
      <c r="G216" s="78"/>
    </row>
    <row r="217" spans="1:7" ht="12.75">
      <c r="A217" s="872"/>
      <c r="B217" s="533"/>
      <c r="C217" s="78"/>
      <c r="D217" s="78"/>
      <c r="E217" s="78"/>
      <c r="F217" s="78"/>
      <c r="G217" s="78"/>
    </row>
    <row r="218" spans="1:7" ht="12.75">
      <c r="A218" s="872"/>
      <c r="B218" s="533"/>
      <c r="C218" s="78"/>
      <c r="D218" s="78"/>
      <c r="E218" s="78"/>
      <c r="F218" s="78"/>
      <c r="G218" s="78"/>
    </row>
    <row r="219" spans="1:7" ht="12.75">
      <c r="A219" s="872"/>
      <c r="B219" s="533"/>
      <c r="C219" s="78"/>
      <c r="D219" s="78"/>
      <c r="E219" s="78"/>
      <c r="F219" s="78"/>
      <c r="G219" s="78"/>
    </row>
    <row r="220" spans="1:7" ht="12.75">
      <c r="A220" s="872"/>
      <c r="B220" s="533"/>
      <c r="C220" s="78"/>
      <c r="D220" s="78"/>
      <c r="E220" s="78"/>
      <c r="F220" s="78"/>
      <c r="G220" s="78"/>
    </row>
    <row r="221" spans="1:7" ht="12.75">
      <c r="A221" s="872"/>
      <c r="B221" s="533"/>
      <c r="C221" s="78"/>
      <c r="D221" s="78"/>
      <c r="E221" s="78"/>
      <c r="F221" s="78"/>
      <c r="G221" s="78"/>
    </row>
    <row r="222" spans="1:7" ht="12.75">
      <c r="A222" s="872"/>
      <c r="B222" s="533"/>
      <c r="C222" s="78"/>
      <c r="D222" s="78"/>
      <c r="E222" s="78"/>
      <c r="F222" s="78"/>
      <c r="G222" s="78"/>
    </row>
    <row r="223" spans="1:7" ht="12.75">
      <c r="A223" s="872"/>
      <c r="B223" s="533"/>
      <c r="C223" s="78"/>
      <c r="D223" s="78"/>
      <c r="E223" s="78"/>
      <c r="F223" s="78"/>
      <c r="G223" s="78"/>
    </row>
    <row r="224" spans="1:7" ht="12.75">
      <c r="A224" s="872"/>
      <c r="B224" s="533"/>
      <c r="C224" s="78"/>
      <c r="D224" s="78"/>
      <c r="E224" s="78"/>
      <c r="F224" s="78"/>
      <c r="G224" s="78"/>
    </row>
    <row r="225" spans="1:7" ht="12.75">
      <c r="A225" s="872"/>
      <c r="B225" s="533"/>
      <c r="C225" s="78"/>
      <c r="D225" s="78"/>
      <c r="E225" s="78"/>
      <c r="F225" s="78"/>
      <c r="G225" s="78"/>
    </row>
    <row r="226" spans="1:7" ht="12.75">
      <c r="A226" s="872"/>
      <c r="B226" s="533"/>
      <c r="C226" s="78"/>
      <c r="D226" s="78"/>
      <c r="E226" s="78"/>
      <c r="F226" s="78"/>
      <c r="G226" s="78"/>
    </row>
    <row r="227" spans="1:7" ht="12.75">
      <c r="A227" s="872"/>
      <c r="B227" s="533"/>
      <c r="C227" s="78"/>
      <c r="D227" s="78"/>
      <c r="E227" s="78"/>
      <c r="F227" s="78"/>
      <c r="G227" s="78"/>
    </row>
    <row r="228" spans="1:7" ht="12.75">
      <c r="A228" s="872"/>
      <c r="B228" s="533"/>
      <c r="C228" s="78"/>
      <c r="D228" s="78"/>
      <c r="E228" s="78"/>
      <c r="F228" s="78"/>
      <c r="G228" s="78"/>
    </row>
    <row r="229" spans="1:7" ht="12.75">
      <c r="A229" s="872"/>
      <c r="B229" s="533"/>
      <c r="C229" s="78"/>
      <c r="D229" s="78"/>
      <c r="E229" s="78"/>
      <c r="F229" s="78"/>
      <c r="G229" s="78"/>
    </row>
    <row r="230" spans="1:7" ht="12.75">
      <c r="A230" s="872"/>
      <c r="B230" s="533"/>
      <c r="C230" s="78"/>
      <c r="D230" s="78"/>
      <c r="E230" s="78"/>
      <c r="F230" s="78"/>
      <c r="G230" s="78"/>
    </row>
    <row r="231" spans="1:7" ht="12.75">
      <c r="A231" s="872"/>
      <c r="B231" s="533"/>
      <c r="C231" s="78"/>
      <c r="D231" s="78"/>
      <c r="E231" s="78"/>
      <c r="F231" s="78"/>
      <c r="G231" s="78"/>
    </row>
    <row r="232" spans="1:7" ht="12.75">
      <c r="A232" s="872"/>
      <c r="B232" s="533"/>
      <c r="C232" s="78"/>
      <c r="D232" s="78"/>
      <c r="E232" s="78"/>
      <c r="F232" s="78"/>
      <c r="G232" s="78"/>
    </row>
    <row r="233" spans="1:7" ht="12.75">
      <c r="A233" s="872"/>
      <c r="B233" s="533"/>
      <c r="C233" s="78"/>
      <c r="D233" s="78"/>
      <c r="E233" s="78"/>
      <c r="F233" s="78"/>
      <c r="G233" s="78"/>
    </row>
    <row r="234" spans="1:7" ht="12.75">
      <c r="A234" s="872"/>
      <c r="B234" s="533"/>
      <c r="C234" s="78"/>
      <c r="D234" s="78"/>
      <c r="E234" s="78"/>
      <c r="F234" s="78"/>
      <c r="G234" s="78"/>
    </row>
    <row r="235" spans="1:7" ht="12.75">
      <c r="A235" s="872"/>
      <c r="B235" s="533"/>
      <c r="C235" s="78"/>
      <c r="D235" s="78"/>
      <c r="E235" s="78"/>
      <c r="F235" s="78"/>
      <c r="G235" s="78"/>
    </row>
    <row r="236" spans="1:7" ht="12.75">
      <c r="A236" s="872"/>
      <c r="B236" s="533"/>
      <c r="C236" s="78"/>
      <c r="D236" s="78"/>
      <c r="E236" s="78"/>
      <c r="F236" s="78"/>
      <c r="G236" s="78"/>
    </row>
    <row r="237" spans="1:7" ht="12.75">
      <c r="A237" s="872"/>
      <c r="B237" s="533"/>
      <c r="C237" s="78"/>
      <c r="D237" s="78"/>
      <c r="E237" s="78"/>
      <c r="F237" s="78"/>
      <c r="G237" s="78"/>
    </row>
    <row r="238" spans="1:7" ht="12.75">
      <c r="A238" s="872"/>
      <c r="B238" s="533"/>
      <c r="C238" s="78"/>
      <c r="D238" s="78"/>
      <c r="E238" s="78"/>
      <c r="F238" s="78"/>
      <c r="G238" s="78"/>
    </row>
    <row r="239" spans="1:7" ht="12.75">
      <c r="A239" s="872"/>
      <c r="B239" s="533"/>
      <c r="C239" s="78"/>
      <c r="D239" s="78"/>
      <c r="E239" s="78"/>
      <c r="F239" s="78"/>
      <c r="G239" s="78"/>
    </row>
    <row r="240" spans="1:7" ht="12.75">
      <c r="A240" s="872"/>
      <c r="B240" s="533"/>
      <c r="C240" s="78"/>
      <c r="D240" s="78"/>
      <c r="E240" s="78"/>
      <c r="F240" s="78"/>
      <c r="G240" s="78"/>
    </row>
    <row r="241" spans="1:7" ht="12.75">
      <c r="A241" s="872"/>
      <c r="B241" s="533"/>
      <c r="C241" s="78"/>
      <c r="D241" s="78"/>
      <c r="E241" s="78"/>
      <c r="F241" s="78"/>
      <c r="G241" s="78"/>
    </row>
    <row r="242" spans="1:7" ht="12.75">
      <c r="A242" s="872"/>
      <c r="B242" s="533"/>
      <c r="C242" s="78"/>
      <c r="D242" s="78"/>
      <c r="E242" s="78"/>
      <c r="F242" s="78"/>
      <c r="G242" s="78"/>
    </row>
    <row r="243" spans="1:7" ht="12.75">
      <c r="A243" s="872"/>
      <c r="B243" s="533"/>
      <c r="C243" s="78"/>
      <c r="D243" s="78"/>
      <c r="E243" s="78"/>
      <c r="F243" s="78"/>
      <c r="G243" s="78"/>
    </row>
    <row r="244" spans="1:7" ht="12.75">
      <c r="A244" s="872"/>
      <c r="B244" s="533"/>
      <c r="C244" s="78"/>
      <c r="D244" s="78"/>
      <c r="E244" s="78"/>
      <c r="F244" s="78"/>
      <c r="G244" s="78"/>
    </row>
    <row r="245" spans="1:7" ht="12.75">
      <c r="A245" s="872"/>
      <c r="B245" s="533"/>
      <c r="C245" s="78"/>
      <c r="D245" s="78"/>
      <c r="E245" s="78"/>
      <c r="F245" s="78"/>
      <c r="G245" s="78"/>
    </row>
    <row r="246" spans="1:7" ht="12.75">
      <c r="A246" s="872"/>
      <c r="B246" s="533"/>
      <c r="C246" s="78"/>
      <c r="D246" s="78"/>
      <c r="E246" s="78"/>
      <c r="F246" s="78"/>
      <c r="G246" s="78"/>
    </row>
    <row r="247" spans="1:7" ht="12.75">
      <c r="A247" s="872"/>
      <c r="B247" s="533"/>
      <c r="C247" s="78"/>
      <c r="D247" s="78"/>
      <c r="E247" s="78"/>
      <c r="F247" s="78"/>
      <c r="G247" s="78"/>
    </row>
    <row r="248" spans="1:7" ht="12.75">
      <c r="A248" s="872"/>
      <c r="B248" s="533"/>
      <c r="C248" s="78"/>
      <c r="D248" s="78"/>
      <c r="E248" s="78"/>
      <c r="F248" s="78"/>
      <c r="G248" s="78"/>
    </row>
    <row r="249" spans="1:7" ht="12.75">
      <c r="A249" s="872"/>
      <c r="B249" s="533"/>
      <c r="C249" s="78"/>
      <c r="D249" s="78"/>
      <c r="E249" s="78"/>
      <c r="F249" s="78"/>
      <c r="G249" s="78"/>
    </row>
    <row r="250" spans="1:7" ht="12.75">
      <c r="A250" s="872"/>
      <c r="B250" s="533"/>
      <c r="C250" s="78"/>
      <c r="D250" s="78"/>
      <c r="E250" s="78"/>
      <c r="F250" s="78"/>
      <c r="G250" s="78"/>
    </row>
    <row r="251" spans="1:7" ht="12.75">
      <c r="A251" s="872"/>
      <c r="B251" s="533"/>
      <c r="C251" s="78"/>
      <c r="D251" s="78"/>
      <c r="E251" s="78"/>
      <c r="F251" s="78"/>
      <c r="G251" s="78"/>
    </row>
    <row r="252" spans="1:7" ht="12.75">
      <c r="A252" s="872"/>
      <c r="B252" s="533"/>
      <c r="C252" s="78"/>
      <c r="D252" s="78"/>
      <c r="E252" s="78"/>
      <c r="F252" s="78"/>
      <c r="G252" s="78"/>
    </row>
    <row r="253" spans="1:7" ht="12.75">
      <c r="A253" s="872"/>
      <c r="B253" s="533"/>
      <c r="C253" s="78"/>
      <c r="D253" s="78"/>
      <c r="E253" s="78"/>
      <c r="F253" s="78"/>
      <c r="G253" s="78"/>
    </row>
    <row r="254" spans="1:7" ht="12.75">
      <c r="A254" s="872"/>
      <c r="B254" s="533"/>
      <c r="C254" s="78"/>
      <c r="D254" s="78"/>
      <c r="E254" s="78"/>
      <c r="F254" s="78"/>
      <c r="G254" s="78"/>
    </row>
    <row r="255" spans="1:7" ht="12.75">
      <c r="A255" s="872"/>
      <c r="B255" s="533"/>
      <c r="C255" s="78"/>
      <c r="D255" s="78"/>
      <c r="E255" s="78"/>
      <c r="F255" s="78"/>
      <c r="G255" s="78"/>
    </row>
    <row r="256" spans="1:7" ht="12.75">
      <c r="A256" s="872"/>
      <c r="B256" s="533"/>
      <c r="C256" s="78"/>
      <c r="D256" s="78"/>
      <c r="E256" s="78"/>
      <c r="F256" s="78"/>
      <c r="G256" s="78"/>
    </row>
    <row r="257" spans="1:7" ht="12.75">
      <c r="A257" s="872"/>
      <c r="B257" s="533"/>
      <c r="C257" s="78"/>
      <c r="D257" s="78"/>
      <c r="E257" s="78"/>
      <c r="F257" s="78"/>
      <c r="G257" s="78"/>
    </row>
    <row r="258" spans="1:7" ht="12.75">
      <c r="A258" s="872"/>
      <c r="B258" s="533"/>
      <c r="C258" s="78"/>
      <c r="D258" s="78"/>
      <c r="E258" s="78"/>
      <c r="F258" s="78"/>
      <c r="G258" s="78"/>
    </row>
    <row r="259" spans="1:7" ht="12.75">
      <c r="A259" s="872"/>
      <c r="B259" s="533"/>
      <c r="C259" s="78"/>
      <c r="D259" s="78"/>
      <c r="E259" s="78"/>
      <c r="F259" s="78"/>
      <c r="G259" s="78"/>
    </row>
    <row r="260" spans="1:7" ht="12.75">
      <c r="A260" s="872"/>
      <c r="B260" s="533"/>
      <c r="C260" s="78"/>
      <c r="D260" s="78"/>
      <c r="E260" s="78"/>
      <c r="F260" s="78"/>
      <c r="G260" s="78"/>
    </row>
    <row r="261" spans="1:7" ht="12.75">
      <c r="A261" s="872"/>
      <c r="B261" s="533"/>
      <c r="C261" s="78"/>
      <c r="D261" s="78"/>
      <c r="E261" s="78"/>
      <c r="F261" s="78"/>
      <c r="G261" s="78"/>
    </row>
    <row r="262" spans="1:7" ht="12.75">
      <c r="A262" s="872"/>
      <c r="B262" s="533"/>
      <c r="C262" s="78"/>
      <c r="D262" s="78"/>
      <c r="E262" s="78"/>
      <c r="F262" s="78"/>
      <c r="G262" s="78"/>
    </row>
    <row r="263" spans="1:7" ht="12.75">
      <c r="A263" s="872"/>
      <c r="B263" s="533"/>
      <c r="C263" s="78"/>
      <c r="D263" s="78"/>
      <c r="E263" s="78"/>
      <c r="F263" s="78"/>
      <c r="G263" s="78"/>
    </row>
    <row r="264" spans="1:7" ht="12.75">
      <c r="A264" s="872"/>
      <c r="B264" s="533"/>
      <c r="C264" s="78"/>
      <c r="D264" s="78"/>
      <c r="E264" s="78"/>
      <c r="F264" s="78"/>
      <c r="G264" s="78"/>
    </row>
    <row r="265" spans="1:7" ht="12.75">
      <c r="A265" s="872"/>
      <c r="B265" s="533"/>
      <c r="C265" s="78"/>
      <c r="D265" s="78"/>
      <c r="E265" s="78"/>
      <c r="F265" s="78"/>
      <c r="G265" s="78"/>
    </row>
    <row r="266" spans="1:7" ht="12.75">
      <c r="A266" s="872"/>
      <c r="B266" s="533"/>
      <c r="C266" s="78"/>
      <c r="D266" s="78"/>
      <c r="E266" s="78"/>
      <c r="F266" s="78"/>
      <c r="G266" s="78"/>
    </row>
    <row r="267" spans="1:7" ht="12.75">
      <c r="A267" s="872"/>
      <c r="B267" s="533"/>
      <c r="C267" s="78"/>
      <c r="D267" s="78"/>
      <c r="E267" s="78"/>
      <c r="F267" s="78"/>
      <c r="G267" s="78"/>
    </row>
    <row r="268" spans="1:7" ht="12.75">
      <c r="A268" s="872"/>
      <c r="B268" s="533"/>
      <c r="C268" s="78"/>
      <c r="D268" s="78"/>
      <c r="E268" s="78"/>
      <c r="F268" s="78"/>
      <c r="G268" s="78"/>
    </row>
    <row r="269" spans="1:7" ht="12.75">
      <c r="A269" s="872"/>
      <c r="B269" s="533"/>
      <c r="C269" s="78"/>
      <c r="D269" s="78"/>
      <c r="E269" s="78"/>
      <c r="F269" s="78"/>
      <c r="G269" s="78"/>
    </row>
    <row r="270" spans="1:7" ht="12.75">
      <c r="A270" s="872"/>
      <c r="B270" s="533"/>
      <c r="C270" s="78"/>
      <c r="D270" s="78"/>
      <c r="E270" s="78"/>
      <c r="F270" s="78"/>
      <c r="G270" s="78"/>
    </row>
    <row r="271" spans="1:7" ht="12.75">
      <c r="A271" s="872"/>
      <c r="B271" s="533"/>
      <c r="C271" s="78"/>
      <c r="D271" s="78"/>
      <c r="E271" s="78"/>
      <c r="F271" s="78"/>
      <c r="G271" s="78"/>
    </row>
    <row r="272" spans="1:7" ht="12.75">
      <c r="A272" s="872"/>
      <c r="B272" s="533"/>
      <c r="C272" s="78"/>
      <c r="D272" s="78"/>
      <c r="E272" s="78"/>
      <c r="F272" s="78"/>
      <c r="G272" s="78"/>
    </row>
    <row r="273" spans="1:7" ht="12.75">
      <c r="A273" s="872"/>
      <c r="B273" s="533"/>
      <c r="C273" s="78"/>
      <c r="D273" s="78"/>
      <c r="E273" s="78"/>
      <c r="F273" s="78"/>
      <c r="G273" s="78"/>
    </row>
    <row r="274" spans="1:7" ht="12.75">
      <c r="A274" s="872"/>
      <c r="B274" s="533"/>
      <c r="C274" s="78"/>
      <c r="D274" s="78"/>
      <c r="E274" s="78"/>
      <c r="F274" s="78"/>
      <c r="G274" s="78"/>
    </row>
    <row r="275" spans="1:7" ht="12.75">
      <c r="A275" s="872"/>
      <c r="B275" s="533"/>
      <c r="C275" s="78"/>
      <c r="D275" s="78"/>
      <c r="E275" s="78"/>
      <c r="F275" s="78"/>
      <c r="G275" s="78"/>
    </row>
    <row r="276" spans="1:7" ht="12.75">
      <c r="A276" s="872"/>
      <c r="B276" s="533"/>
      <c r="C276" s="78"/>
      <c r="D276" s="78"/>
      <c r="E276" s="78"/>
      <c r="F276" s="78"/>
      <c r="G276" s="78"/>
    </row>
    <row r="277" spans="1:7" ht="12.75">
      <c r="A277" s="872"/>
      <c r="B277" s="533"/>
      <c r="C277" s="78"/>
      <c r="D277" s="78"/>
      <c r="E277" s="78"/>
      <c r="F277" s="78"/>
      <c r="G277" s="78"/>
    </row>
    <row r="278" spans="1:7" ht="12.75">
      <c r="A278" s="872"/>
      <c r="B278" s="533"/>
      <c r="C278" s="78"/>
      <c r="D278" s="78"/>
      <c r="E278" s="78"/>
      <c r="F278" s="78"/>
      <c r="G278" s="78"/>
    </row>
    <row r="279" spans="1:7" ht="12.75">
      <c r="A279" s="872"/>
      <c r="B279" s="533"/>
      <c r="C279" s="78"/>
      <c r="D279" s="78"/>
      <c r="E279" s="78"/>
      <c r="F279" s="78"/>
      <c r="G279" s="78"/>
    </row>
    <row r="280" spans="1:7" ht="12.75">
      <c r="A280" s="872"/>
      <c r="B280" s="533"/>
      <c r="C280" s="78"/>
      <c r="D280" s="78"/>
      <c r="E280" s="78"/>
      <c r="F280" s="78"/>
      <c r="G280" s="78"/>
    </row>
    <row r="281" spans="1:7" ht="12.75">
      <c r="A281" s="872"/>
      <c r="B281" s="533"/>
      <c r="C281" s="78"/>
      <c r="D281" s="78"/>
      <c r="E281" s="78"/>
      <c r="F281" s="78"/>
      <c r="G281" s="78"/>
    </row>
    <row r="282" spans="1:7" ht="12.75">
      <c r="A282" s="872"/>
      <c r="B282" s="533"/>
      <c r="C282" s="78"/>
      <c r="D282" s="78"/>
      <c r="E282" s="78"/>
      <c r="F282" s="78"/>
      <c r="G282" s="78"/>
    </row>
    <row r="283" spans="1:7" ht="12.75">
      <c r="A283" s="872"/>
      <c r="B283" s="533"/>
      <c r="C283" s="78"/>
      <c r="D283" s="78"/>
      <c r="E283" s="78"/>
      <c r="F283" s="78"/>
      <c r="G283" s="78"/>
    </row>
    <row r="284" spans="1:7" ht="12.75">
      <c r="A284" s="872"/>
      <c r="B284" s="533"/>
      <c r="C284" s="78"/>
      <c r="D284" s="78"/>
      <c r="E284" s="78"/>
      <c r="F284" s="78"/>
      <c r="G284" s="78"/>
    </row>
    <row r="285" spans="1:7" ht="12.75">
      <c r="A285" s="872"/>
      <c r="B285" s="533"/>
      <c r="C285" s="78"/>
      <c r="D285" s="78"/>
      <c r="E285" s="78"/>
      <c r="F285" s="78"/>
      <c r="G285" s="78"/>
    </row>
    <row r="286" spans="1:7" ht="12.75">
      <c r="A286" s="872"/>
      <c r="B286" s="533"/>
      <c r="C286" s="78"/>
      <c r="D286" s="78"/>
      <c r="E286" s="78"/>
      <c r="F286" s="78"/>
      <c r="G286" s="78"/>
    </row>
    <row r="287" spans="1:7" ht="12.75">
      <c r="A287" s="872"/>
      <c r="B287" s="533"/>
      <c r="C287" s="78"/>
      <c r="D287" s="78"/>
      <c r="E287" s="78"/>
      <c r="F287" s="78"/>
      <c r="G287" s="78"/>
    </row>
    <row r="288" spans="1:7" ht="12.75">
      <c r="A288" s="872"/>
      <c r="B288" s="533"/>
      <c r="C288" s="78"/>
      <c r="D288" s="78"/>
      <c r="E288" s="78"/>
      <c r="F288" s="78"/>
      <c r="G288" s="78"/>
    </row>
    <row r="289" spans="1:7" ht="12.75">
      <c r="A289" s="872"/>
      <c r="B289" s="533"/>
      <c r="C289" s="78"/>
      <c r="D289" s="78"/>
      <c r="E289" s="78"/>
      <c r="F289" s="78"/>
      <c r="G289" s="78"/>
    </row>
    <row r="290" spans="1:7" ht="12.75">
      <c r="A290" s="872"/>
      <c r="B290" s="533"/>
      <c r="C290" s="78"/>
      <c r="D290" s="78"/>
      <c r="E290" s="78"/>
      <c r="F290" s="78"/>
      <c r="G290" s="78"/>
    </row>
    <row r="291" spans="1:7" ht="12.75">
      <c r="A291" s="872"/>
      <c r="B291" s="533"/>
      <c r="C291" s="78"/>
      <c r="D291" s="78"/>
      <c r="E291" s="78"/>
      <c r="F291" s="78"/>
      <c r="G291" s="78"/>
    </row>
    <row r="292" spans="1:7" ht="12.75">
      <c r="A292" s="872"/>
      <c r="B292" s="533"/>
      <c r="C292" s="78"/>
      <c r="D292" s="78"/>
      <c r="E292" s="78"/>
      <c r="F292" s="78"/>
      <c r="G292" s="78"/>
    </row>
    <row r="293" spans="1:7" ht="12.75">
      <c r="A293" s="872"/>
      <c r="B293" s="533"/>
      <c r="C293" s="78"/>
      <c r="D293" s="78"/>
      <c r="E293" s="78"/>
      <c r="F293" s="78"/>
      <c r="G293" s="78"/>
    </row>
    <row r="294" spans="1:7" ht="12.75">
      <c r="A294" s="872"/>
      <c r="B294" s="533"/>
      <c r="C294" s="78"/>
      <c r="D294" s="78"/>
      <c r="E294" s="78"/>
      <c r="F294" s="78"/>
      <c r="G294" s="78"/>
    </row>
    <row r="295" spans="1:7" ht="12.75">
      <c r="A295" s="872"/>
      <c r="B295" s="533"/>
      <c r="C295" s="78"/>
      <c r="D295" s="78"/>
      <c r="E295" s="78"/>
      <c r="F295" s="78"/>
      <c r="G295" s="78"/>
    </row>
    <row r="296" spans="1:7" ht="12.75">
      <c r="A296" s="872"/>
      <c r="B296" s="533"/>
      <c r="C296" s="78"/>
      <c r="D296" s="78"/>
      <c r="E296" s="78"/>
      <c r="F296" s="78"/>
      <c r="G296" s="78"/>
    </row>
    <row r="297" spans="1:7" ht="12.75">
      <c r="A297" s="872"/>
      <c r="B297" s="533"/>
      <c r="C297" s="78"/>
      <c r="D297" s="78"/>
      <c r="E297" s="78"/>
      <c r="F297" s="78"/>
      <c r="G297" s="78"/>
    </row>
    <row r="298" spans="1:7" ht="12.75">
      <c r="A298" s="872"/>
      <c r="B298" s="533"/>
      <c r="C298" s="78"/>
      <c r="D298" s="78"/>
      <c r="E298" s="78"/>
      <c r="F298" s="78"/>
      <c r="G298" s="78"/>
    </row>
    <row r="299" spans="1:7" ht="12.75">
      <c r="A299" s="872"/>
      <c r="B299" s="533"/>
      <c r="C299" s="78"/>
      <c r="D299" s="78"/>
      <c r="E299" s="78"/>
      <c r="F299" s="78"/>
      <c r="G299" s="78"/>
    </row>
    <row r="300" spans="1:7" ht="12.75">
      <c r="A300" s="872"/>
      <c r="B300" s="533"/>
      <c r="C300" s="78"/>
      <c r="D300" s="78"/>
      <c r="E300" s="78"/>
      <c r="F300" s="78"/>
      <c r="G300" s="78"/>
    </row>
    <row r="301" spans="1:7" ht="12.75">
      <c r="A301" s="872"/>
      <c r="B301" s="533"/>
      <c r="C301" s="78"/>
      <c r="D301" s="78"/>
      <c r="E301" s="78"/>
      <c r="F301" s="78"/>
      <c r="G301" s="78"/>
    </row>
    <row r="302" spans="1:7" ht="12.75">
      <c r="A302" s="872"/>
      <c r="B302" s="533"/>
      <c r="C302" s="78"/>
      <c r="D302" s="78"/>
      <c r="E302" s="78"/>
      <c r="F302" s="78"/>
      <c r="G302" s="78"/>
    </row>
    <row r="303" spans="1:7" ht="12.75">
      <c r="A303" s="872"/>
      <c r="B303" s="533"/>
      <c r="C303" s="78"/>
      <c r="D303" s="78"/>
      <c r="E303" s="78"/>
      <c r="F303" s="78"/>
      <c r="G303" s="78"/>
    </row>
    <row r="304" spans="1:7" ht="12.75">
      <c r="A304" s="872"/>
      <c r="B304" s="533"/>
      <c r="C304" s="78"/>
      <c r="D304" s="78"/>
      <c r="E304" s="78"/>
      <c r="F304" s="78"/>
      <c r="G304" s="78"/>
    </row>
    <row r="305" spans="1:7" ht="12.75">
      <c r="A305" s="872"/>
      <c r="B305" s="533"/>
      <c r="C305" s="78"/>
      <c r="D305" s="78"/>
      <c r="E305" s="78"/>
      <c r="F305" s="78"/>
      <c r="G305" s="78"/>
    </row>
    <row r="306" spans="1:7" ht="12.75">
      <c r="A306" s="872"/>
      <c r="B306" s="533"/>
      <c r="C306" s="78"/>
      <c r="D306" s="78"/>
      <c r="E306" s="78"/>
      <c r="F306" s="78"/>
      <c r="G306" s="78"/>
    </row>
    <row r="307" spans="1:7" ht="12.75">
      <c r="A307" s="872"/>
      <c r="B307" s="533"/>
      <c r="C307" s="78"/>
      <c r="D307" s="78"/>
      <c r="E307" s="78"/>
      <c r="F307" s="78"/>
      <c r="G307" s="78"/>
    </row>
    <row r="308" spans="1:7" ht="12.75">
      <c r="A308" s="872"/>
      <c r="B308" s="533"/>
      <c r="C308" s="78"/>
      <c r="D308" s="78"/>
      <c r="E308" s="78"/>
      <c r="F308" s="78"/>
      <c r="G308" s="78"/>
    </row>
    <row r="309" spans="1:7" ht="12.75">
      <c r="A309" s="872"/>
      <c r="B309" s="533"/>
      <c r="C309" s="78"/>
      <c r="D309" s="78"/>
      <c r="E309" s="78"/>
      <c r="F309" s="78"/>
      <c r="G309" s="78"/>
    </row>
    <row r="310" spans="1:7" ht="12.75">
      <c r="A310" s="872"/>
      <c r="B310" s="533"/>
      <c r="C310" s="78"/>
      <c r="D310" s="78"/>
      <c r="E310" s="78"/>
      <c r="F310" s="78"/>
      <c r="G310" s="78"/>
    </row>
    <row r="311" spans="1:7" ht="12.75">
      <c r="A311" s="872"/>
      <c r="B311" s="533"/>
      <c r="C311" s="78"/>
      <c r="D311" s="78"/>
      <c r="E311" s="78"/>
      <c r="F311" s="78"/>
      <c r="G311" s="78"/>
    </row>
    <row r="312" spans="1:7" ht="12.75">
      <c r="A312" s="872"/>
      <c r="B312" s="533"/>
      <c r="C312" s="78"/>
      <c r="D312" s="78"/>
      <c r="E312" s="78"/>
      <c r="F312" s="78"/>
      <c r="G312" s="78"/>
    </row>
    <row r="313" spans="1:7" ht="12.75">
      <c r="A313" s="872"/>
      <c r="B313" s="533"/>
      <c r="C313" s="78"/>
      <c r="D313" s="78"/>
      <c r="E313" s="78"/>
      <c r="F313" s="78"/>
      <c r="G313" s="78"/>
    </row>
    <row r="314" spans="1:7" ht="12.75">
      <c r="A314" s="872"/>
      <c r="B314" s="533"/>
      <c r="C314" s="78"/>
      <c r="D314" s="78"/>
      <c r="E314" s="78"/>
      <c r="F314" s="78"/>
      <c r="G314" s="78"/>
    </row>
    <row r="315" spans="1:7" ht="12.75">
      <c r="A315" s="872"/>
      <c r="B315" s="533"/>
      <c r="C315" s="78"/>
      <c r="D315" s="78"/>
      <c r="E315" s="78"/>
      <c r="F315" s="78"/>
      <c r="G315" s="78"/>
    </row>
    <row r="316" spans="1:7" ht="12.75">
      <c r="A316" s="872"/>
      <c r="B316" s="533"/>
      <c r="C316" s="78"/>
      <c r="D316" s="78"/>
      <c r="E316" s="78"/>
      <c r="F316" s="78"/>
      <c r="G316" s="78"/>
    </row>
    <row r="317" spans="1:7" ht="12.75">
      <c r="A317" s="872"/>
      <c r="B317" s="533"/>
      <c r="C317" s="78"/>
      <c r="D317" s="78"/>
      <c r="E317" s="78"/>
      <c r="F317" s="78"/>
      <c r="G317" s="78"/>
    </row>
    <row r="318" spans="1:7" ht="12.75">
      <c r="A318" s="872"/>
      <c r="B318" s="533"/>
      <c r="C318" s="78"/>
      <c r="D318" s="78"/>
      <c r="E318" s="78"/>
      <c r="F318" s="78"/>
      <c r="G318" s="78"/>
    </row>
    <row r="319" spans="1:7" ht="12.75">
      <c r="A319" s="872"/>
      <c r="B319" s="533"/>
      <c r="C319" s="78"/>
      <c r="D319" s="78"/>
      <c r="E319" s="78"/>
      <c r="F319" s="78"/>
      <c r="G319" s="78"/>
    </row>
    <row r="320" spans="1:7" ht="12.75">
      <c r="A320" s="872"/>
      <c r="B320" s="533"/>
      <c r="C320" s="78"/>
      <c r="D320" s="78"/>
      <c r="E320" s="78"/>
      <c r="F320" s="78"/>
      <c r="G320" s="78"/>
    </row>
    <row r="321" spans="1:7" ht="12.75">
      <c r="A321" s="872"/>
      <c r="B321" s="533"/>
      <c r="C321" s="78"/>
      <c r="D321" s="78"/>
      <c r="E321" s="78"/>
      <c r="F321" s="78"/>
      <c r="G321" s="78"/>
    </row>
    <row r="322" spans="1:7" ht="12.75">
      <c r="A322" s="872"/>
      <c r="B322" s="533"/>
      <c r="C322" s="78"/>
      <c r="D322" s="78"/>
      <c r="E322" s="78"/>
      <c r="F322" s="78"/>
      <c r="G322" s="78"/>
    </row>
    <row r="323" spans="1:7" ht="12.75">
      <c r="A323" s="872"/>
      <c r="B323" s="533"/>
      <c r="C323" s="78"/>
      <c r="D323" s="78"/>
      <c r="E323" s="78"/>
      <c r="F323" s="78"/>
      <c r="G323" s="78"/>
    </row>
    <row r="324" spans="1:7" ht="12.75">
      <c r="A324" s="872"/>
      <c r="B324" s="533"/>
      <c r="C324" s="78"/>
      <c r="D324" s="78"/>
      <c r="E324" s="78"/>
      <c r="F324" s="78"/>
      <c r="G324" s="78"/>
    </row>
    <row r="325" spans="1:7" ht="12.75">
      <c r="A325" s="872"/>
      <c r="B325" s="533"/>
      <c r="C325" s="78"/>
      <c r="D325" s="78"/>
      <c r="E325" s="78"/>
      <c r="F325" s="78"/>
      <c r="G325" s="78"/>
    </row>
    <row r="326" spans="1:7" ht="12.75">
      <c r="A326" s="872"/>
      <c r="B326" s="533"/>
      <c r="C326" s="78"/>
      <c r="D326" s="78"/>
      <c r="E326" s="78"/>
      <c r="F326" s="78"/>
      <c r="G326" s="78"/>
    </row>
    <row r="327" spans="1:7" ht="12.75">
      <c r="A327" s="872"/>
      <c r="B327" s="533"/>
      <c r="C327" s="78"/>
      <c r="D327" s="78"/>
      <c r="E327" s="78"/>
      <c r="F327" s="78"/>
      <c r="G327" s="78"/>
    </row>
    <row r="328" spans="1:7" ht="12.75">
      <c r="A328" s="872"/>
      <c r="B328" s="533"/>
      <c r="C328" s="78"/>
      <c r="D328" s="78"/>
      <c r="E328" s="78"/>
      <c r="F328" s="78"/>
      <c r="G328" s="78"/>
    </row>
    <row r="329" spans="1:7" ht="12.75">
      <c r="A329" s="872"/>
      <c r="B329" s="533"/>
      <c r="C329" s="78"/>
      <c r="D329" s="78"/>
      <c r="E329" s="78"/>
      <c r="F329" s="78"/>
      <c r="G329" s="78"/>
    </row>
    <row r="330" spans="1:7" ht="12.75">
      <c r="A330" s="872"/>
      <c r="B330" s="533"/>
      <c r="C330" s="78"/>
      <c r="D330" s="78"/>
      <c r="E330" s="78"/>
      <c r="F330" s="78"/>
      <c r="G330" s="78"/>
    </row>
    <row r="331" spans="1:7" ht="12.75">
      <c r="A331" s="872"/>
      <c r="B331" s="533"/>
      <c r="C331" s="78"/>
      <c r="D331" s="78"/>
      <c r="E331" s="78"/>
      <c r="F331" s="78"/>
      <c r="G331" s="78"/>
    </row>
    <row r="332" spans="1:7" ht="12.75">
      <c r="A332" s="872"/>
      <c r="B332" s="533"/>
      <c r="C332" s="78"/>
      <c r="D332" s="78"/>
      <c r="E332" s="78"/>
      <c r="F332" s="78"/>
      <c r="G332" s="78"/>
    </row>
    <row r="333" spans="1:7" ht="12.75">
      <c r="A333" s="872"/>
      <c r="B333" s="533"/>
      <c r="C333" s="78"/>
      <c r="D333" s="78"/>
      <c r="E333" s="78"/>
      <c r="F333" s="78"/>
      <c r="G333" s="78"/>
    </row>
    <row r="334" spans="1:7" ht="12.75">
      <c r="A334" s="872"/>
      <c r="B334" s="533"/>
      <c r="C334" s="78"/>
      <c r="D334" s="78"/>
      <c r="E334" s="78"/>
      <c r="F334" s="78"/>
      <c r="G334" s="78"/>
    </row>
    <row r="335" spans="1:7" ht="12.75">
      <c r="A335" s="872"/>
      <c r="B335" s="533"/>
      <c r="C335" s="78"/>
      <c r="D335" s="78"/>
      <c r="E335" s="78"/>
      <c r="F335" s="78"/>
      <c r="G335" s="78"/>
    </row>
    <row r="336" spans="1:7" ht="12.75">
      <c r="A336" s="872"/>
      <c r="B336" s="533"/>
      <c r="C336" s="78"/>
      <c r="D336" s="78"/>
      <c r="E336" s="78"/>
      <c r="F336" s="78"/>
      <c r="G336" s="78"/>
    </row>
    <row r="337" spans="1:7" ht="12.75">
      <c r="A337" s="872"/>
      <c r="B337" s="533"/>
      <c r="C337" s="78"/>
      <c r="D337" s="78"/>
      <c r="E337" s="78"/>
      <c r="F337" s="78"/>
      <c r="G337" s="78"/>
    </row>
    <row r="338" spans="1:7" ht="12.75">
      <c r="A338" s="872"/>
      <c r="B338" s="533"/>
      <c r="C338" s="78"/>
      <c r="D338" s="78"/>
      <c r="E338" s="78"/>
      <c r="F338" s="78"/>
      <c r="G338" s="78"/>
    </row>
    <row r="339" spans="1:7" ht="12.75">
      <c r="A339" s="872"/>
      <c r="B339" s="533"/>
      <c r="C339" s="78"/>
      <c r="D339" s="78"/>
      <c r="E339" s="78"/>
      <c r="F339" s="78"/>
      <c r="G339" s="78"/>
    </row>
    <row r="340" spans="1:7" ht="12.75">
      <c r="A340" s="872"/>
      <c r="B340" s="533"/>
      <c r="C340" s="78"/>
      <c r="D340" s="78"/>
      <c r="E340" s="78"/>
      <c r="F340" s="78"/>
      <c r="G340" s="78"/>
    </row>
    <row r="341" spans="1:7" ht="12.75">
      <c r="A341" s="872"/>
      <c r="B341" s="533"/>
      <c r="C341" s="78"/>
      <c r="D341" s="78"/>
      <c r="E341" s="78"/>
      <c r="F341" s="78"/>
      <c r="G341" s="78"/>
    </row>
    <row r="342" spans="1:7" ht="12.75">
      <c r="A342" s="872"/>
      <c r="B342" s="533"/>
      <c r="C342" s="78"/>
      <c r="D342" s="78"/>
      <c r="E342" s="78"/>
      <c r="F342" s="78"/>
      <c r="G342" s="78"/>
    </row>
    <row r="343" spans="1:7" ht="12.75">
      <c r="A343" s="872"/>
      <c r="B343" s="533"/>
      <c r="C343" s="78"/>
      <c r="D343" s="78"/>
      <c r="E343" s="78"/>
      <c r="F343" s="78"/>
      <c r="G343" s="78"/>
    </row>
    <row r="344" spans="1:7" ht="12.75">
      <c r="A344" s="872"/>
      <c r="B344" s="533"/>
      <c r="C344" s="78"/>
      <c r="D344" s="78"/>
      <c r="E344" s="78"/>
      <c r="F344" s="78"/>
      <c r="G344" s="78"/>
    </row>
    <row r="345" spans="1:7" ht="12.75">
      <c r="A345" s="872"/>
      <c r="B345" s="533"/>
      <c r="C345" s="78"/>
      <c r="D345" s="78"/>
      <c r="E345" s="78"/>
      <c r="F345" s="78"/>
      <c r="G345" s="78"/>
    </row>
    <row r="346" spans="1:7" ht="12.75">
      <c r="A346" s="872"/>
      <c r="B346" s="533"/>
      <c r="C346" s="78"/>
      <c r="D346" s="78"/>
      <c r="E346" s="78"/>
      <c r="F346" s="78"/>
      <c r="G346" s="78"/>
    </row>
    <row r="347" spans="1:7" ht="12.75">
      <c r="A347" s="872"/>
      <c r="B347" s="533"/>
      <c r="C347" s="78"/>
      <c r="D347" s="78"/>
      <c r="E347" s="78"/>
      <c r="F347" s="78"/>
      <c r="G347" s="78"/>
    </row>
    <row r="348" spans="1:7" ht="12.75">
      <c r="A348" s="872"/>
      <c r="B348" s="533"/>
      <c r="C348" s="78"/>
      <c r="D348" s="78"/>
      <c r="E348" s="78"/>
      <c r="F348" s="78"/>
      <c r="G348" s="78"/>
    </row>
    <row r="349" spans="1:7" ht="12.75">
      <c r="A349" s="872"/>
      <c r="B349" s="533"/>
      <c r="C349" s="78"/>
      <c r="D349" s="78"/>
      <c r="E349" s="78"/>
      <c r="F349" s="78"/>
      <c r="G349" s="78"/>
    </row>
    <row r="350" spans="1:7" ht="12.75">
      <c r="A350" s="872"/>
      <c r="B350" s="533"/>
      <c r="C350" s="78"/>
      <c r="D350" s="78"/>
      <c r="E350" s="78"/>
      <c r="F350" s="78"/>
      <c r="G350" s="78"/>
    </row>
    <row r="351" spans="1:7" ht="12.75">
      <c r="A351" s="872"/>
      <c r="B351" s="533"/>
      <c r="C351" s="78"/>
      <c r="D351" s="78"/>
      <c r="E351" s="78"/>
      <c r="F351" s="78"/>
      <c r="G351" s="78"/>
    </row>
    <row r="352" spans="1:7" ht="12.75">
      <c r="A352" s="872"/>
      <c r="B352" s="533"/>
      <c r="C352" s="78"/>
      <c r="D352" s="78"/>
      <c r="E352" s="78"/>
      <c r="F352" s="78"/>
      <c r="G352" s="78"/>
    </row>
    <row r="353" spans="1:7" ht="12.75">
      <c r="A353" s="872"/>
      <c r="B353" s="533"/>
      <c r="C353" s="78"/>
      <c r="D353" s="78"/>
      <c r="E353" s="78"/>
      <c r="F353" s="78"/>
      <c r="G353" s="78"/>
    </row>
    <row r="354" spans="1:7" ht="12.75">
      <c r="A354" s="872"/>
      <c r="B354" s="533"/>
      <c r="C354" s="78"/>
      <c r="D354" s="78"/>
      <c r="E354" s="78"/>
      <c r="F354" s="78"/>
      <c r="G354" s="78"/>
    </row>
    <row r="355" spans="1:7" ht="12.75">
      <c r="A355" s="872"/>
      <c r="B355" s="533"/>
      <c r="C355" s="78"/>
      <c r="D355" s="78"/>
      <c r="E355" s="78"/>
      <c r="F355" s="78"/>
      <c r="G355" s="78"/>
    </row>
    <row r="356" spans="1:7" ht="12.75">
      <c r="A356" s="872"/>
      <c r="B356" s="533"/>
      <c r="C356" s="78"/>
      <c r="D356" s="78"/>
      <c r="E356" s="78"/>
      <c r="F356" s="78"/>
      <c r="G356" s="78"/>
    </row>
    <row r="357" spans="1:7" ht="12.75">
      <c r="A357" s="872"/>
      <c r="B357" s="533"/>
      <c r="C357" s="78"/>
      <c r="D357" s="78"/>
      <c r="E357" s="78"/>
      <c r="F357" s="78"/>
      <c r="G357" s="78"/>
    </row>
    <row r="358" spans="1:7" ht="12.75">
      <c r="A358" s="872"/>
      <c r="B358" s="533"/>
      <c r="C358" s="78"/>
      <c r="D358" s="78"/>
      <c r="E358" s="78"/>
      <c r="F358" s="78"/>
      <c r="G358" s="78"/>
    </row>
    <row r="359" spans="1:7" ht="12.75">
      <c r="A359" s="872"/>
      <c r="B359" s="533"/>
      <c r="C359" s="78"/>
      <c r="D359" s="78"/>
      <c r="E359" s="78"/>
      <c r="F359" s="78"/>
      <c r="G359" s="78"/>
    </row>
    <row r="360" spans="1:7" ht="12.75">
      <c r="A360" s="872"/>
      <c r="B360" s="533"/>
      <c r="C360" s="78"/>
      <c r="D360" s="78"/>
      <c r="E360" s="78"/>
      <c r="F360" s="78"/>
      <c r="G360" s="78"/>
    </row>
    <row r="361" spans="1:7" ht="12.75">
      <c r="A361" s="872"/>
      <c r="B361" s="533"/>
      <c r="C361" s="78"/>
      <c r="D361" s="78"/>
      <c r="E361" s="78"/>
      <c r="F361" s="78"/>
      <c r="G361" s="78"/>
    </row>
    <row r="362" spans="1:7" ht="12.75">
      <c r="A362" s="872"/>
      <c r="B362" s="533"/>
      <c r="C362" s="78"/>
      <c r="D362" s="78"/>
      <c r="E362" s="78"/>
      <c r="F362" s="78"/>
      <c r="G362" s="78"/>
    </row>
    <row r="363" spans="1:7" ht="12.75">
      <c r="A363" s="872"/>
      <c r="B363" s="533"/>
      <c r="C363" s="78"/>
      <c r="D363" s="78"/>
      <c r="E363" s="78"/>
      <c r="F363" s="78"/>
      <c r="G363" s="78"/>
    </row>
    <row r="364" spans="1:7" ht="12.75">
      <c r="A364" s="872"/>
      <c r="B364" s="533"/>
      <c r="C364" s="78"/>
      <c r="D364" s="78"/>
      <c r="E364" s="78"/>
      <c r="F364" s="78"/>
      <c r="G364" s="78"/>
    </row>
    <row r="365" spans="1:7" ht="12.75">
      <c r="A365" s="872"/>
      <c r="B365" s="533"/>
      <c r="C365" s="78"/>
      <c r="D365" s="78"/>
      <c r="E365" s="78"/>
      <c r="F365" s="78"/>
      <c r="G365" s="78"/>
    </row>
    <row r="366" spans="1:7" ht="12.75">
      <c r="A366" s="872"/>
      <c r="B366" s="533"/>
      <c r="C366" s="78"/>
      <c r="D366" s="78"/>
      <c r="E366" s="78"/>
      <c r="F366" s="78"/>
      <c r="G366" s="78"/>
    </row>
    <row r="367" spans="1:7" ht="12.75">
      <c r="A367" s="872"/>
      <c r="B367" s="533"/>
      <c r="C367" s="78"/>
      <c r="D367" s="78"/>
      <c r="E367" s="78"/>
      <c r="F367" s="78"/>
      <c r="G367" s="78"/>
    </row>
    <row r="368" spans="1:7" ht="12.75">
      <c r="A368" s="872"/>
      <c r="B368" s="533"/>
      <c r="C368" s="78"/>
      <c r="D368" s="78"/>
      <c r="E368" s="78"/>
      <c r="F368" s="78"/>
      <c r="G368" s="78"/>
    </row>
    <row r="369" spans="1:7" ht="12.75">
      <c r="A369" s="872"/>
      <c r="B369" s="533"/>
      <c r="C369" s="78"/>
      <c r="D369" s="78"/>
      <c r="E369" s="78"/>
      <c r="F369" s="78"/>
      <c r="G369" s="78"/>
    </row>
    <row r="370" spans="1:7" ht="12.75">
      <c r="A370" s="872"/>
      <c r="B370" s="533"/>
      <c r="C370" s="78"/>
      <c r="D370" s="78"/>
      <c r="E370" s="78"/>
      <c r="F370" s="78"/>
      <c r="G370" s="78"/>
    </row>
    <row r="371" spans="1:7" ht="12.75">
      <c r="A371" s="872"/>
      <c r="B371" s="533"/>
      <c r="C371" s="78"/>
      <c r="D371" s="78"/>
      <c r="E371" s="78"/>
      <c r="F371" s="78"/>
      <c r="G371" s="78"/>
    </row>
    <row r="372" spans="1:7" ht="12.75">
      <c r="A372" s="872"/>
      <c r="B372" s="533"/>
      <c r="C372" s="78"/>
      <c r="D372" s="78"/>
      <c r="E372" s="78"/>
      <c r="F372" s="78"/>
      <c r="G372" s="78"/>
    </row>
    <row r="373" spans="1:7" ht="12.75">
      <c r="A373" s="872"/>
      <c r="B373" s="533"/>
      <c r="C373" s="78"/>
      <c r="D373" s="78"/>
      <c r="E373" s="78"/>
      <c r="F373" s="78"/>
      <c r="G373" s="78"/>
    </row>
    <row r="374" spans="1:7" ht="12.75">
      <c r="A374" s="872"/>
      <c r="B374" s="533"/>
      <c r="C374" s="78"/>
      <c r="D374" s="78"/>
      <c r="E374" s="78"/>
      <c r="F374" s="78"/>
      <c r="G374" s="78"/>
    </row>
    <row r="375" spans="1:7" ht="12.75">
      <c r="A375" s="872"/>
      <c r="B375" s="533"/>
      <c r="C375" s="78"/>
      <c r="D375" s="78"/>
      <c r="E375" s="78"/>
      <c r="F375" s="78"/>
      <c r="G375" s="78"/>
    </row>
    <row r="376" spans="1:7" ht="12.75">
      <c r="A376" s="872"/>
      <c r="B376" s="533"/>
      <c r="C376" s="78"/>
      <c r="D376" s="78"/>
      <c r="E376" s="78"/>
      <c r="F376" s="78"/>
      <c r="G376" s="78"/>
    </row>
    <row r="377" spans="1:7" ht="12.75">
      <c r="A377" s="872"/>
      <c r="B377" s="533"/>
      <c r="C377" s="78"/>
      <c r="D377" s="78"/>
      <c r="E377" s="78"/>
      <c r="F377" s="78"/>
      <c r="G377" s="78"/>
    </row>
    <row r="378" spans="1:7" ht="12.75">
      <c r="A378" s="872"/>
      <c r="B378" s="533"/>
      <c r="C378" s="78"/>
      <c r="D378" s="78"/>
      <c r="E378" s="78"/>
      <c r="F378" s="78"/>
      <c r="G378" s="78"/>
    </row>
    <row r="379" spans="1:7" ht="12.75">
      <c r="A379" s="872"/>
      <c r="B379" s="533"/>
      <c r="C379" s="78"/>
      <c r="D379" s="78"/>
      <c r="E379" s="78"/>
      <c r="F379" s="78"/>
      <c r="G379" s="78"/>
    </row>
    <row r="380" spans="1:7" ht="12.75">
      <c r="A380" s="872"/>
      <c r="B380" s="533"/>
      <c r="C380" s="78"/>
      <c r="D380" s="78"/>
      <c r="E380" s="78"/>
      <c r="F380" s="78"/>
      <c r="G380" s="78"/>
    </row>
    <row r="381" spans="1:7" ht="12.75">
      <c r="A381" s="872"/>
      <c r="B381" s="533"/>
      <c r="C381" s="78"/>
      <c r="D381" s="78"/>
      <c r="E381" s="78"/>
      <c r="F381" s="78"/>
      <c r="G381" s="78"/>
    </row>
    <row r="382" spans="1:7" ht="12.75">
      <c r="A382" s="872"/>
      <c r="B382" s="533"/>
      <c r="C382" s="78"/>
      <c r="D382" s="78"/>
      <c r="E382" s="78"/>
      <c r="F382" s="78"/>
      <c r="G382" s="78"/>
    </row>
    <row r="383" spans="1:7" ht="12.75">
      <c r="A383" s="872"/>
      <c r="B383" s="533"/>
      <c r="C383" s="78"/>
      <c r="D383" s="78"/>
      <c r="E383" s="78"/>
      <c r="F383" s="78"/>
      <c r="G383" s="78"/>
    </row>
    <row r="384" spans="1:7" ht="12.75">
      <c r="A384" s="872"/>
      <c r="B384" s="533"/>
      <c r="C384" s="78"/>
      <c r="D384" s="78"/>
      <c r="E384" s="78"/>
      <c r="F384" s="78"/>
      <c r="G384" s="78"/>
    </row>
    <row r="385" spans="1:7" ht="12.75">
      <c r="A385" s="872"/>
      <c r="B385" s="533"/>
      <c r="C385" s="78"/>
      <c r="D385" s="78"/>
      <c r="E385" s="78"/>
      <c r="F385" s="78"/>
      <c r="G385" s="78"/>
    </row>
    <row r="386" spans="1:7" ht="12.75">
      <c r="A386" s="872"/>
      <c r="B386" s="533"/>
      <c r="C386" s="78"/>
      <c r="D386" s="78"/>
      <c r="E386" s="78"/>
      <c r="F386" s="78"/>
      <c r="G386" s="78"/>
    </row>
    <row r="387" spans="1:7" ht="12.75">
      <c r="A387" s="872"/>
      <c r="B387" s="533"/>
      <c r="C387" s="78"/>
      <c r="D387" s="78"/>
      <c r="E387" s="78"/>
      <c r="F387" s="78"/>
      <c r="G387" s="78"/>
    </row>
    <row r="388" spans="1:7" ht="12.75">
      <c r="A388" s="872"/>
      <c r="B388" s="533"/>
      <c r="C388" s="78"/>
      <c r="D388" s="78"/>
      <c r="E388" s="78"/>
      <c r="F388" s="78"/>
      <c r="G388" s="78"/>
    </row>
    <row r="389" spans="1:7" ht="12.75">
      <c r="A389" s="872"/>
      <c r="B389" s="533"/>
      <c r="C389" s="78"/>
      <c r="D389" s="78"/>
      <c r="E389" s="78"/>
      <c r="F389" s="78"/>
      <c r="G389" s="78"/>
    </row>
    <row r="390" spans="1:7" ht="12.75">
      <c r="A390" s="872"/>
      <c r="B390" s="533"/>
      <c r="C390" s="78"/>
      <c r="D390" s="78"/>
      <c r="E390" s="78"/>
      <c r="F390" s="78"/>
      <c r="G390" s="78"/>
    </row>
    <row r="391" spans="1:7" ht="12.75">
      <c r="A391" s="872"/>
      <c r="B391" s="533"/>
      <c r="C391" s="78"/>
      <c r="D391" s="78"/>
      <c r="E391" s="78"/>
      <c r="F391" s="78"/>
      <c r="G391" s="78"/>
    </row>
    <row r="392" spans="1:7" ht="12.75">
      <c r="A392" s="872"/>
      <c r="B392" s="533"/>
      <c r="C392" s="78"/>
      <c r="D392" s="78"/>
      <c r="E392" s="78"/>
      <c r="F392" s="78"/>
      <c r="G392" s="78"/>
    </row>
    <row r="393" spans="1:7" ht="12.75">
      <c r="A393" s="872"/>
      <c r="B393" s="533"/>
      <c r="C393" s="78"/>
      <c r="D393" s="78"/>
      <c r="E393" s="78"/>
      <c r="F393" s="78"/>
      <c r="G393" s="78"/>
    </row>
    <row r="394" spans="1:7" ht="12.75">
      <c r="A394" s="872"/>
      <c r="B394" s="533"/>
      <c r="C394" s="78"/>
      <c r="D394" s="78"/>
      <c r="E394" s="78"/>
      <c r="F394" s="78"/>
      <c r="G394" s="78"/>
    </row>
    <row r="395" spans="1:7" ht="12.75">
      <c r="A395" s="872"/>
      <c r="B395" s="533"/>
      <c r="C395" s="78"/>
      <c r="D395" s="78"/>
      <c r="E395" s="78"/>
      <c r="F395" s="78"/>
      <c r="G395" s="78"/>
    </row>
    <row r="396" spans="1:7" ht="12.75">
      <c r="A396" s="872"/>
      <c r="B396" s="533"/>
      <c r="C396" s="78"/>
      <c r="D396" s="78"/>
      <c r="E396" s="78"/>
      <c r="F396" s="78"/>
      <c r="G396" s="78"/>
    </row>
    <row r="397" spans="1:7" ht="12.75">
      <c r="A397" s="872"/>
      <c r="B397" s="533"/>
      <c r="C397" s="78"/>
      <c r="D397" s="78"/>
      <c r="E397" s="78"/>
      <c r="F397" s="78"/>
      <c r="G397" s="78"/>
    </row>
    <row r="398" spans="1:7" ht="12.75">
      <c r="A398" s="872"/>
      <c r="B398" s="533"/>
      <c r="C398" s="78"/>
      <c r="D398" s="78"/>
      <c r="E398" s="78"/>
      <c r="F398" s="78"/>
      <c r="G398" s="78"/>
    </row>
    <row r="399" spans="1:7" ht="12.75">
      <c r="A399" s="872"/>
      <c r="B399" s="533"/>
      <c r="C399" s="78"/>
      <c r="D399" s="78"/>
      <c r="E399" s="78"/>
      <c r="F399" s="78"/>
      <c r="G399" s="78"/>
    </row>
    <row r="400" spans="1:7" ht="12.75">
      <c r="A400" s="872"/>
      <c r="B400" s="533"/>
      <c r="C400" s="78"/>
      <c r="D400" s="78"/>
      <c r="E400" s="78"/>
      <c r="F400" s="78"/>
      <c r="G400" s="78"/>
    </row>
    <row r="401" spans="1:7" ht="12.75">
      <c r="A401" s="872"/>
      <c r="B401" s="533"/>
      <c r="C401" s="78"/>
      <c r="D401" s="78"/>
      <c r="E401" s="78"/>
      <c r="F401" s="78"/>
      <c r="G401" s="78"/>
    </row>
    <row r="402" spans="1:7" ht="12.75">
      <c r="A402" s="872"/>
      <c r="B402" s="533"/>
      <c r="C402" s="78"/>
      <c r="D402" s="78"/>
      <c r="E402" s="78"/>
      <c r="F402" s="78"/>
      <c r="G402" s="78"/>
    </row>
    <row r="403" spans="1:7" ht="12.75">
      <c r="A403" s="872"/>
      <c r="B403" s="533"/>
      <c r="C403" s="78"/>
      <c r="D403" s="78"/>
      <c r="E403" s="78"/>
      <c r="F403" s="78"/>
      <c r="G403" s="78"/>
    </row>
    <row r="404" spans="1:7" ht="12.75">
      <c r="A404" s="872"/>
      <c r="B404" s="533"/>
      <c r="C404" s="78"/>
      <c r="D404" s="78"/>
      <c r="E404" s="78"/>
      <c r="F404" s="78"/>
      <c r="G404" s="78"/>
    </row>
    <row r="405" spans="1:7" ht="12.75">
      <c r="A405" s="872"/>
      <c r="B405" s="533"/>
      <c r="C405" s="78"/>
      <c r="D405" s="78"/>
      <c r="E405" s="78"/>
      <c r="F405" s="78"/>
      <c r="G405" s="78"/>
    </row>
    <row r="406" spans="1:7" ht="12.75">
      <c r="A406" s="872"/>
      <c r="B406" s="533"/>
      <c r="C406" s="78"/>
      <c r="D406" s="78"/>
      <c r="E406" s="78"/>
      <c r="F406" s="78"/>
      <c r="G406" s="78"/>
    </row>
    <row r="407" spans="1:7" ht="12.75">
      <c r="A407" s="872"/>
      <c r="B407" s="533"/>
      <c r="C407" s="78"/>
      <c r="D407" s="78"/>
      <c r="E407" s="78"/>
      <c r="F407" s="78"/>
      <c r="G407" s="78"/>
    </row>
    <row r="408" spans="1:7" ht="12.75">
      <c r="A408" s="872"/>
      <c r="B408" s="533"/>
      <c r="C408" s="78"/>
      <c r="D408" s="78"/>
      <c r="E408" s="78"/>
      <c r="F408" s="78"/>
      <c r="G408" s="78"/>
    </row>
    <row r="409" spans="1:7" ht="12.75">
      <c r="A409" s="872"/>
      <c r="B409" s="533"/>
      <c r="C409" s="78"/>
      <c r="D409" s="78"/>
      <c r="E409" s="78"/>
      <c r="F409" s="78"/>
      <c r="G409" s="78"/>
    </row>
    <row r="410" spans="1:7" ht="12.75">
      <c r="A410" s="872"/>
      <c r="B410" s="533"/>
      <c r="C410" s="78"/>
      <c r="D410" s="78"/>
      <c r="E410" s="78"/>
      <c r="F410" s="78"/>
      <c r="G410" s="78"/>
    </row>
    <row r="411" spans="1:7" ht="12.75">
      <c r="A411" s="872"/>
      <c r="B411" s="533"/>
      <c r="C411" s="78"/>
      <c r="D411" s="78"/>
      <c r="E411" s="78"/>
      <c r="F411" s="78"/>
      <c r="G411" s="78"/>
    </row>
    <row r="412" spans="1:7" ht="12.75">
      <c r="A412" s="872"/>
      <c r="B412" s="533"/>
      <c r="C412" s="78"/>
      <c r="D412" s="78"/>
      <c r="E412" s="78"/>
      <c r="F412" s="78"/>
      <c r="G412" s="78"/>
    </row>
    <row r="413" spans="1:7" ht="12.75">
      <c r="A413" s="872"/>
      <c r="B413" s="533"/>
      <c r="C413" s="78"/>
      <c r="D413" s="78"/>
      <c r="E413" s="78"/>
      <c r="F413" s="78"/>
      <c r="G413" s="78"/>
    </row>
    <row r="414" spans="1:7" ht="12.75">
      <c r="A414" s="872"/>
      <c r="B414" s="533"/>
      <c r="C414" s="78"/>
      <c r="D414" s="78"/>
      <c r="E414" s="78"/>
      <c r="F414" s="78"/>
      <c r="G414" s="78"/>
    </row>
    <row r="415" spans="1:7" ht="12.75">
      <c r="A415" s="872"/>
      <c r="B415" s="533"/>
      <c r="C415" s="78"/>
      <c r="D415" s="78"/>
      <c r="E415" s="78"/>
      <c r="F415" s="78"/>
      <c r="G415" s="78"/>
    </row>
    <row r="416" spans="1:7" ht="12.75">
      <c r="A416" s="872"/>
      <c r="B416" s="533"/>
      <c r="C416" s="78"/>
      <c r="D416" s="78"/>
      <c r="E416" s="78"/>
      <c r="F416" s="78"/>
      <c r="G416" s="78"/>
    </row>
    <row r="417" spans="1:7" ht="12.75">
      <c r="A417" s="872"/>
      <c r="B417" s="533"/>
      <c r="C417" s="78"/>
      <c r="D417" s="78"/>
      <c r="E417" s="78"/>
      <c r="F417" s="78"/>
      <c r="G417" s="78"/>
    </row>
    <row r="418" spans="1:7" ht="12.75">
      <c r="A418" s="872"/>
      <c r="B418" s="533"/>
      <c r="C418" s="78"/>
      <c r="D418" s="78"/>
      <c r="E418" s="78"/>
      <c r="F418" s="78"/>
      <c r="G418" s="78"/>
    </row>
    <row r="419" spans="1:7" ht="12.75">
      <c r="A419" s="872"/>
      <c r="B419" s="533"/>
      <c r="C419" s="78"/>
      <c r="D419" s="78"/>
      <c r="E419" s="78"/>
      <c r="F419" s="78"/>
      <c r="G419" s="78"/>
    </row>
    <row r="420" spans="1:7" ht="12.75">
      <c r="A420" s="872"/>
      <c r="B420" s="533"/>
      <c r="C420" s="78"/>
      <c r="D420" s="78"/>
      <c r="E420" s="78"/>
      <c r="F420" s="78"/>
      <c r="G420" s="78"/>
    </row>
    <row r="421" spans="1:7" ht="12.75">
      <c r="A421" s="872"/>
      <c r="B421" s="533"/>
      <c r="C421" s="78"/>
      <c r="D421" s="78"/>
      <c r="E421" s="78"/>
      <c r="F421" s="78"/>
      <c r="G421" s="78"/>
    </row>
    <row r="422" spans="1:7" ht="12.75">
      <c r="A422" s="872"/>
      <c r="B422" s="533"/>
      <c r="C422" s="78"/>
      <c r="D422" s="78"/>
      <c r="E422" s="78"/>
      <c r="F422" s="78"/>
      <c r="G422" s="78"/>
    </row>
    <row r="423" spans="1:7" ht="12.75">
      <c r="A423" s="872"/>
      <c r="B423" s="533"/>
      <c r="C423" s="78"/>
      <c r="D423" s="78"/>
      <c r="E423" s="78"/>
      <c r="F423" s="78"/>
      <c r="G423" s="78"/>
    </row>
    <row r="424" spans="1:7" ht="12.75">
      <c r="A424" s="872"/>
      <c r="B424" s="533"/>
      <c r="C424" s="78"/>
      <c r="D424" s="78"/>
      <c r="E424" s="78"/>
      <c r="F424" s="78"/>
      <c r="G424" s="78"/>
    </row>
    <row r="425" spans="1:7" ht="12.75">
      <c r="A425" s="872"/>
      <c r="B425" s="533"/>
      <c r="C425" s="78"/>
      <c r="D425" s="78"/>
      <c r="E425" s="78"/>
      <c r="F425" s="78"/>
      <c r="G425" s="78"/>
    </row>
    <row r="426" spans="1:7" ht="12.75">
      <c r="A426" s="872"/>
      <c r="B426" s="533"/>
      <c r="C426" s="78"/>
      <c r="D426" s="78"/>
      <c r="E426" s="78"/>
      <c r="F426" s="78"/>
      <c r="G426" s="78"/>
    </row>
    <row r="427" spans="1:7" ht="12.75">
      <c r="A427" s="872"/>
      <c r="B427" s="533"/>
      <c r="C427" s="78"/>
      <c r="D427" s="78"/>
      <c r="E427" s="78"/>
      <c r="F427" s="78"/>
      <c r="G427" s="78"/>
    </row>
    <row r="428" spans="1:7" ht="12.75">
      <c r="A428" s="872"/>
      <c r="B428" s="533"/>
      <c r="C428" s="78"/>
      <c r="D428" s="78"/>
      <c r="E428" s="78"/>
      <c r="F428" s="78"/>
      <c r="G428" s="78"/>
    </row>
  </sheetData>
  <mergeCells count="12">
    <mergeCell ref="A1:G1"/>
    <mergeCell ref="A3:G3"/>
    <mergeCell ref="A4:G4"/>
    <mergeCell ref="A8:G8"/>
    <mergeCell ref="E10:E11"/>
    <mergeCell ref="F10:F11"/>
    <mergeCell ref="G10:G11"/>
    <mergeCell ref="A48:B48"/>
    <mergeCell ref="A10:A11"/>
    <mergeCell ref="B10:B11"/>
    <mergeCell ref="C10:C11"/>
    <mergeCell ref="D10:D11"/>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H54"/>
  <sheetViews>
    <sheetView view="pageBreakPreview" zoomScale="60" workbookViewId="0" topLeftCell="A1">
      <selection activeCell="H16" sqref="H16"/>
    </sheetView>
  </sheetViews>
  <sheetFormatPr defaultColWidth="9.140625" defaultRowHeight="12.75"/>
  <cols>
    <col min="1" max="1" width="35.28125" style="0" customWidth="1"/>
    <col min="2" max="2" width="25.57421875" style="0" customWidth="1"/>
  </cols>
  <sheetData>
    <row r="1" ht="12.75">
      <c r="A1" s="614" t="s">
        <v>391</v>
      </c>
    </row>
    <row r="2" spans="1:4" ht="24">
      <c r="A2" s="615" t="s">
        <v>392</v>
      </c>
      <c r="B2" s="1029" t="s">
        <v>393</v>
      </c>
      <c r="C2" s="1029"/>
      <c r="D2" s="616" t="s">
        <v>394</v>
      </c>
    </row>
    <row r="3" spans="1:4" ht="12.75">
      <c r="A3" s="617"/>
      <c r="B3" s="575" t="s">
        <v>395</v>
      </c>
      <c r="C3" s="575" t="s">
        <v>396</v>
      </c>
      <c r="D3" s="575"/>
    </row>
    <row r="4" spans="1:4" ht="12.75">
      <c r="A4" s="615" t="s">
        <v>397</v>
      </c>
      <c r="B4" s="616">
        <v>31250</v>
      </c>
      <c r="C4" s="616">
        <v>2577</v>
      </c>
      <c r="D4" s="616">
        <v>8.24</v>
      </c>
    </row>
    <row r="5" spans="1:4" ht="12.75">
      <c r="A5" s="1028" t="s">
        <v>398</v>
      </c>
      <c r="B5" s="1028"/>
      <c r="C5" s="1028"/>
      <c r="D5" s="1028"/>
    </row>
    <row r="6" spans="1:4" ht="12.75">
      <c r="A6" s="617" t="s">
        <v>356</v>
      </c>
      <c r="B6" s="575">
        <v>71</v>
      </c>
      <c r="C6" s="575">
        <v>10</v>
      </c>
      <c r="D6" s="575">
        <v>14.08</v>
      </c>
    </row>
    <row r="7" spans="1:4" ht="12.75">
      <c r="A7" s="617" t="s">
        <v>357</v>
      </c>
      <c r="B7" s="575">
        <v>4562</v>
      </c>
      <c r="C7" s="575">
        <v>500</v>
      </c>
      <c r="D7" s="575">
        <v>10.7</v>
      </c>
    </row>
    <row r="8" spans="1:4" ht="12.75">
      <c r="A8" s="617" t="s">
        <v>359</v>
      </c>
      <c r="B8" s="575">
        <v>9916</v>
      </c>
      <c r="C8" s="575">
        <v>842</v>
      </c>
      <c r="D8" s="575">
        <v>8.49</v>
      </c>
    </row>
    <row r="9" spans="1:4" ht="12.75">
      <c r="A9" s="617" t="s">
        <v>399</v>
      </c>
      <c r="B9" s="575">
        <v>100</v>
      </c>
      <c r="C9" s="575">
        <v>12</v>
      </c>
      <c r="D9" s="575">
        <v>12</v>
      </c>
    </row>
    <row r="10" spans="1:4" ht="12.75">
      <c r="A10" s="617" t="s">
        <v>400</v>
      </c>
      <c r="B10" s="575">
        <v>17500</v>
      </c>
      <c r="C10" s="575">
        <v>1622</v>
      </c>
      <c r="D10" s="575">
        <v>9.22</v>
      </c>
    </row>
    <row r="11" spans="1:4" ht="12.75">
      <c r="A11" s="617" t="s">
        <v>401</v>
      </c>
      <c r="B11" s="575">
        <v>600</v>
      </c>
      <c r="C11" s="575" t="s">
        <v>1273</v>
      </c>
      <c r="D11" s="575" t="s">
        <v>1273</v>
      </c>
    </row>
    <row r="12" spans="1:4" ht="12.75">
      <c r="A12" s="617" t="s">
        <v>402</v>
      </c>
      <c r="B12" s="575">
        <v>2500</v>
      </c>
      <c r="C12" s="575">
        <v>330</v>
      </c>
      <c r="D12" s="575">
        <v>13.2</v>
      </c>
    </row>
    <row r="13" spans="1:4" ht="12.75">
      <c r="A13" s="617" t="s">
        <v>403</v>
      </c>
      <c r="B13" s="575">
        <v>3000</v>
      </c>
      <c r="C13" s="575">
        <v>100</v>
      </c>
      <c r="D13" s="575">
        <v>3.33</v>
      </c>
    </row>
    <row r="14" spans="1:4" ht="12.75">
      <c r="A14" s="617" t="s">
        <v>404</v>
      </c>
      <c r="B14" s="575">
        <v>100</v>
      </c>
      <c r="C14" s="575">
        <v>10</v>
      </c>
      <c r="D14" s="575">
        <v>10</v>
      </c>
    </row>
    <row r="15" spans="1:4" ht="12.75">
      <c r="A15" s="617" t="s">
        <v>405</v>
      </c>
      <c r="B15" s="575">
        <v>30000</v>
      </c>
      <c r="C15" s="575">
        <v>2850</v>
      </c>
      <c r="D15" s="575">
        <v>9.5</v>
      </c>
    </row>
    <row r="16" spans="1:4" ht="12.75">
      <c r="A16" s="617" t="s">
        <v>406</v>
      </c>
      <c r="B16" s="575">
        <v>250</v>
      </c>
      <c r="C16" s="575" t="s">
        <v>1273</v>
      </c>
      <c r="D16" s="575" t="s">
        <v>1273</v>
      </c>
    </row>
    <row r="17" spans="1:4" ht="12.75">
      <c r="A17" s="617" t="s">
        <v>407</v>
      </c>
      <c r="B17" s="575">
        <v>800</v>
      </c>
      <c r="C17" s="575">
        <v>229</v>
      </c>
      <c r="D17" s="575">
        <v>28.62</v>
      </c>
    </row>
    <row r="18" spans="1:4" ht="12.75">
      <c r="A18" s="617" t="s">
        <v>408</v>
      </c>
      <c r="B18" s="575">
        <v>145</v>
      </c>
      <c r="C18" s="575">
        <v>35</v>
      </c>
      <c r="D18" s="575">
        <v>24.14</v>
      </c>
    </row>
    <row r="19" spans="1:4" ht="12.75">
      <c r="A19" s="617" t="s">
        <v>409</v>
      </c>
      <c r="B19" s="575">
        <v>66535</v>
      </c>
      <c r="C19" s="575">
        <v>5072</v>
      </c>
      <c r="D19" s="575">
        <v>7.62</v>
      </c>
    </row>
    <row r="20" spans="1:4" ht="12.75">
      <c r="A20" s="617" t="s">
        <v>410</v>
      </c>
      <c r="B20" s="575">
        <v>127</v>
      </c>
      <c r="C20" s="575">
        <v>43</v>
      </c>
      <c r="D20" s="575">
        <v>33.86</v>
      </c>
    </row>
    <row r="21" spans="1:4" ht="12.75">
      <c r="A21" s="617" t="s">
        <v>411</v>
      </c>
      <c r="B21" s="575">
        <v>12700</v>
      </c>
      <c r="C21" s="575">
        <v>840</v>
      </c>
      <c r="D21" s="575">
        <v>6.61</v>
      </c>
    </row>
    <row r="22" spans="1:4" ht="12.75">
      <c r="A22" s="617" t="s">
        <v>412</v>
      </c>
      <c r="B22" s="575">
        <v>100</v>
      </c>
      <c r="C22" s="575">
        <v>1</v>
      </c>
      <c r="D22" s="575">
        <v>1</v>
      </c>
    </row>
    <row r="23" spans="1:4" ht="12.75">
      <c r="A23" s="615" t="s">
        <v>372</v>
      </c>
      <c r="B23" s="616">
        <v>987949</v>
      </c>
      <c r="C23" s="616">
        <v>68389</v>
      </c>
      <c r="D23" s="616">
        <v>6.9</v>
      </c>
    </row>
    <row r="24" spans="1:4" ht="12.75">
      <c r="A24" s="617" t="s">
        <v>413</v>
      </c>
      <c r="B24" s="575">
        <v>35534</v>
      </c>
      <c r="C24" s="575">
        <v>2934</v>
      </c>
      <c r="D24" s="575">
        <v>8.26</v>
      </c>
    </row>
    <row r="25" spans="1:4" ht="12.75">
      <c r="A25" s="617" t="s">
        <v>414</v>
      </c>
      <c r="B25" s="575">
        <v>867351</v>
      </c>
      <c r="C25" s="575">
        <v>61151</v>
      </c>
      <c r="D25" s="575">
        <v>6.9</v>
      </c>
    </row>
    <row r="26" spans="1:4" ht="12.75">
      <c r="A26" s="617" t="s">
        <v>415</v>
      </c>
      <c r="B26" s="575">
        <v>73440</v>
      </c>
      <c r="C26" s="575">
        <v>5818</v>
      </c>
      <c r="D26" s="575">
        <v>7.9</v>
      </c>
    </row>
    <row r="27" spans="1:4" ht="12.75">
      <c r="A27" s="617" t="s">
        <v>416</v>
      </c>
      <c r="B27" s="575">
        <v>600</v>
      </c>
      <c r="C27" s="575">
        <v>16</v>
      </c>
      <c r="D27" s="575">
        <v>2.67</v>
      </c>
    </row>
    <row r="28" spans="1:4" ht="12.75">
      <c r="A28" s="617" t="s">
        <v>417</v>
      </c>
      <c r="B28" s="575">
        <v>360</v>
      </c>
      <c r="C28" s="575" t="s">
        <v>1273</v>
      </c>
      <c r="D28" s="575" t="s">
        <v>1273</v>
      </c>
    </row>
    <row r="29" spans="1:4" ht="12.75">
      <c r="A29" s="617" t="s">
        <v>418</v>
      </c>
      <c r="B29" s="575">
        <v>3000</v>
      </c>
      <c r="C29" s="575">
        <v>100</v>
      </c>
      <c r="D29" s="575">
        <v>3.33</v>
      </c>
    </row>
    <row r="30" spans="1:4" ht="12.75">
      <c r="A30" s="617" t="s">
        <v>419</v>
      </c>
      <c r="B30" s="575">
        <v>7500</v>
      </c>
      <c r="C30" s="575">
        <v>162</v>
      </c>
      <c r="D30" s="575">
        <v>2.16</v>
      </c>
    </row>
    <row r="31" spans="1:4" ht="12.75">
      <c r="A31" s="617" t="s">
        <v>420</v>
      </c>
      <c r="B31" s="575">
        <v>120</v>
      </c>
      <c r="C31" s="575">
        <v>4</v>
      </c>
      <c r="D31" s="575">
        <v>3.33</v>
      </c>
    </row>
    <row r="32" spans="1:4" ht="12.75">
      <c r="A32" s="617" t="s">
        <v>421</v>
      </c>
      <c r="B32" s="575">
        <v>4</v>
      </c>
      <c r="C32" s="575">
        <v>2</v>
      </c>
      <c r="D32" s="575">
        <v>50</v>
      </c>
    </row>
    <row r="33" spans="1:4" ht="12.75">
      <c r="A33" s="617" t="s">
        <v>422</v>
      </c>
      <c r="B33" s="575">
        <v>11</v>
      </c>
      <c r="C33" s="575">
        <v>3</v>
      </c>
      <c r="D33" s="575">
        <v>27.27</v>
      </c>
    </row>
    <row r="34" spans="1:4" ht="12.75">
      <c r="A34" s="617" t="s">
        <v>423</v>
      </c>
      <c r="B34" s="1028">
        <v>4000</v>
      </c>
      <c r="C34" s="1028">
        <v>200</v>
      </c>
      <c r="D34" s="1028">
        <v>5</v>
      </c>
    </row>
    <row r="35" spans="1:4" ht="12.75">
      <c r="A35" s="617" t="s">
        <v>424</v>
      </c>
      <c r="B35" s="1028"/>
      <c r="C35" s="1028"/>
      <c r="D35" s="1028"/>
    </row>
    <row r="36" spans="1:4" ht="12.75">
      <c r="A36" s="617" t="s">
        <v>425</v>
      </c>
      <c r="B36" s="575">
        <v>60</v>
      </c>
      <c r="C36" s="575">
        <v>10</v>
      </c>
      <c r="D36" s="575">
        <v>16.66</v>
      </c>
    </row>
    <row r="37" spans="1:4" ht="12.75">
      <c r="A37" s="617" t="s">
        <v>426</v>
      </c>
      <c r="B37" s="575">
        <v>300</v>
      </c>
      <c r="C37" s="575">
        <v>3</v>
      </c>
      <c r="D37" s="575">
        <v>1</v>
      </c>
    </row>
    <row r="38" spans="1:4" ht="12.75">
      <c r="A38" s="617" t="s">
        <v>427</v>
      </c>
      <c r="B38" s="575">
        <v>80</v>
      </c>
      <c r="C38" s="575" t="s">
        <v>1273</v>
      </c>
      <c r="D38" s="575" t="s">
        <v>1273</v>
      </c>
    </row>
    <row r="39" spans="1:4" ht="12.75">
      <c r="A39" s="617" t="s">
        <v>428</v>
      </c>
      <c r="B39" s="575">
        <v>8</v>
      </c>
      <c r="C39" s="575" t="s">
        <v>1273</v>
      </c>
      <c r="D39" s="575" t="s">
        <v>1273</v>
      </c>
    </row>
    <row r="40" spans="1:8" ht="12.75">
      <c r="A40" s="617" t="s">
        <v>429</v>
      </c>
      <c r="B40" s="575">
        <v>70</v>
      </c>
      <c r="C40" s="575" t="s">
        <v>1273</v>
      </c>
      <c r="D40" s="575" t="s">
        <v>1273</v>
      </c>
      <c r="H40" t="s">
        <v>120</v>
      </c>
    </row>
    <row r="41" spans="1:4" ht="12.75">
      <c r="A41" s="617" t="s">
        <v>430</v>
      </c>
      <c r="B41" s="575">
        <v>111</v>
      </c>
      <c r="C41" s="575">
        <v>30</v>
      </c>
      <c r="D41" s="575">
        <v>27.02</v>
      </c>
    </row>
    <row r="42" spans="1:4" ht="12.75">
      <c r="A42" s="617" t="s">
        <v>431</v>
      </c>
      <c r="B42" s="575">
        <v>514</v>
      </c>
      <c r="C42" s="575">
        <v>30</v>
      </c>
      <c r="D42" s="575">
        <v>5.83</v>
      </c>
    </row>
    <row r="43" spans="1:4" ht="12.75">
      <c r="A43" s="617" t="s">
        <v>432</v>
      </c>
      <c r="B43" s="575">
        <v>6223</v>
      </c>
      <c r="C43" s="575">
        <v>765</v>
      </c>
      <c r="D43" s="575">
        <v>12.29</v>
      </c>
    </row>
    <row r="44" spans="1:4" ht="12.75">
      <c r="A44" s="617" t="s">
        <v>433</v>
      </c>
      <c r="B44" s="575">
        <v>120</v>
      </c>
      <c r="C44" s="575">
        <v>12</v>
      </c>
      <c r="D44" s="575">
        <v>10</v>
      </c>
    </row>
    <row r="45" spans="1:4" ht="12.75">
      <c r="A45" s="615" t="s">
        <v>434</v>
      </c>
      <c r="B45" s="616">
        <v>48451</v>
      </c>
      <c r="C45" s="616">
        <v>4994</v>
      </c>
      <c r="D45" s="616">
        <v>10.4</v>
      </c>
    </row>
    <row r="46" spans="1:4" ht="12.75">
      <c r="A46" s="617" t="s">
        <v>435</v>
      </c>
      <c r="B46" s="575">
        <v>2106</v>
      </c>
      <c r="C46" s="575">
        <v>119</v>
      </c>
      <c r="D46" s="575">
        <v>5.65</v>
      </c>
    </row>
    <row r="47" spans="1:4" ht="12.75">
      <c r="A47" s="617" t="s">
        <v>436</v>
      </c>
      <c r="B47" s="575">
        <v>21723</v>
      </c>
      <c r="C47" s="575">
        <v>2546</v>
      </c>
      <c r="D47" s="575">
        <v>11.72</v>
      </c>
    </row>
    <row r="48" spans="1:4" ht="12.75">
      <c r="A48" s="617" t="s">
        <v>437</v>
      </c>
      <c r="B48" s="575">
        <v>5150</v>
      </c>
      <c r="C48" s="575">
        <v>240</v>
      </c>
      <c r="D48" s="575">
        <v>4.66</v>
      </c>
    </row>
    <row r="49" spans="1:4" ht="12.75">
      <c r="A49" s="617" t="s">
        <v>438</v>
      </c>
      <c r="B49" s="575">
        <v>5817</v>
      </c>
      <c r="C49" s="575">
        <v>460</v>
      </c>
      <c r="D49" s="575">
        <v>7.91</v>
      </c>
    </row>
    <row r="50" spans="1:4" ht="12.75">
      <c r="A50" s="617" t="s">
        <v>439</v>
      </c>
      <c r="B50" s="575">
        <v>9026</v>
      </c>
      <c r="C50" s="575">
        <v>1232</v>
      </c>
      <c r="D50" s="575">
        <v>13.66</v>
      </c>
    </row>
    <row r="51" spans="1:4" ht="12.75">
      <c r="A51" s="617" t="s">
        <v>440</v>
      </c>
      <c r="B51" s="575">
        <v>4629</v>
      </c>
      <c r="C51" s="575">
        <v>397</v>
      </c>
      <c r="D51" s="575">
        <v>8.58</v>
      </c>
    </row>
    <row r="52" spans="1:4" ht="12.75">
      <c r="A52" s="617" t="s">
        <v>625</v>
      </c>
      <c r="B52" s="575">
        <v>1196853</v>
      </c>
      <c r="C52" s="575">
        <v>88391</v>
      </c>
      <c r="D52" s="575">
        <v>7.25</v>
      </c>
    </row>
    <row r="53" spans="1:4" ht="12.75">
      <c r="A53" s="618" t="s">
        <v>1499</v>
      </c>
      <c r="B53" s="1028">
        <v>1228103</v>
      </c>
      <c r="C53" s="1028" t="s">
        <v>626</v>
      </c>
      <c r="D53" s="1028">
        <v>7.43</v>
      </c>
    </row>
    <row r="54" spans="1:4" ht="12.75">
      <c r="A54" s="617" t="s">
        <v>627</v>
      </c>
      <c r="B54" s="1028"/>
      <c r="C54" s="1028"/>
      <c r="D54" s="1028"/>
    </row>
  </sheetData>
  <mergeCells count="8">
    <mergeCell ref="B53:B54"/>
    <mergeCell ref="C53:C54"/>
    <mergeCell ref="D53:D54"/>
    <mergeCell ref="B2:C2"/>
    <mergeCell ref="A5:D5"/>
    <mergeCell ref="B34:B35"/>
    <mergeCell ref="C34:C35"/>
    <mergeCell ref="D34:D35"/>
  </mergeCells>
  <printOptions/>
  <pageMargins left="0.75" right="0.75" top="1" bottom="1" header="0.5" footer="0.5"/>
  <pageSetup horizontalDpi="600" verticalDpi="600" orientation="portrait" scale="95" r:id="rId1"/>
</worksheet>
</file>

<file path=xl/worksheets/sheet21.xml><?xml version="1.0" encoding="utf-8"?>
<worksheet xmlns="http://schemas.openxmlformats.org/spreadsheetml/2006/main" xmlns:r="http://schemas.openxmlformats.org/officeDocument/2006/relationships">
  <dimension ref="A1:J43"/>
  <sheetViews>
    <sheetView view="pageBreakPreview" zoomScale="60" workbookViewId="0" topLeftCell="A1">
      <selection activeCell="I51" sqref="I51"/>
    </sheetView>
  </sheetViews>
  <sheetFormatPr defaultColWidth="9.140625" defaultRowHeight="12.75"/>
  <cols>
    <col min="1" max="1" width="8.8515625" style="0" customWidth="1"/>
    <col min="2" max="2" width="21.28125" style="0" customWidth="1"/>
    <col min="3" max="3" width="14.7109375" style="0" customWidth="1"/>
    <col min="4" max="4" width="2.421875" style="0" customWidth="1"/>
    <col min="5" max="5" width="15.57421875" style="0" customWidth="1"/>
    <col min="6" max="6" width="3.00390625" style="0" customWidth="1"/>
    <col min="7" max="7" width="14.421875" style="0" customWidth="1"/>
    <col min="8" max="8" width="3.57421875" style="0" customWidth="1"/>
    <col min="10" max="10" width="10.57421875" style="0" bestFit="1" customWidth="1"/>
  </cols>
  <sheetData>
    <row r="1" spans="1:8" ht="30.75" customHeight="1">
      <c r="A1" s="1031" t="s">
        <v>348</v>
      </c>
      <c r="B1" s="1031"/>
      <c r="C1" s="1031"/>
      <c r="D1" s="1031"/>
      <c r="E1" s="1031"/>
      <c r="F1" s="1031"/>
      <c r="G1" s="1031"/>
      <c r="H1" s="1031"/>
    </row>
    <row r="2" spans="2:7" ht="12.75">
      <c r="B2" s="2"/>
      <c r="C2" s="2"/>
      <c r="D2" s="2"/>
      <c r="E2" s="2"/>
      <c r="F2" s="2"/>
      <c r="G2" s="2"/>
    </row>
    <row r="3" spans="1:8" ht="12.75" customHeight="1">
      <c r="A3" s="46" t="s">
        <v>349</v>
      </c>
      <c r="B3" s="1032" t="s">
        <v>350</v>
      </c>
      <c r="C3" s="975" t="s">
        <v>215</v>
      </c>
      <c r="D3" s="944"/>
      <c r="E3" s="944"/>
      <c r="F3" s="973"/>
      <c r="G3" s="1034" t="s">
        <v>351</v>
      </c>
      <c r="H3" s="893"/>
    </row>
    <row r="4" spans="1:8" ht="12.75">
      <c r="A4" s="565" t="s">
        <v>73</v>
      </c>
      <c r="B4" s="1033"/>
      <c r="C4" s="975" t="s">
        <v>1212</v>
      </c>
      <c r="D4" s="973"/>
      <c r="E4" s="975" t="s">
        <v>352</v>
      </c>
      <c r="F4" s="973"/>
      <c r="G4" s="1035"/>
      <c r="H4" s="894"/>
    </row>
    <row r="5" spans="1:8" ht="12.75">
      <c r="A5" s="37">
        <v>1</v>
      </c>
      <c r="B5" s="63">
        <v>2</v>
      </c>
      <c r="C5" s="40">
        <v>3</v>
      </c>
      <c r="D5" s="323"/>
      <c r="E5" s="40">
        <v>4</v>
      </c>
      <c r="F5" s="323"/>
      <c r="G5" s="568">
        <v>5</v>
      </c>
      <c r="H5" s="167"/>
    </row>
    <row r="6" spans="1:8" ht="20.25" customHeight="1">
      <c r="A6" s="447">
        <v>1</v>
      </c>
      <c r="B6" s="592" t="s">
        <v>353</v>
      </c>
      <c r="C6" s="3"/>
      <c r="D6" s="2"/>
      <c r="E6" s="3"/>
      <c r="F6" s="2"/>
      <c r="G6" s="3"/>
      <c r="H6" s="4"/>
    </row>
    <row r="7" spans="1:10" ht="12.75">
      <c r="A7" s="19" t="s">
        <v>121</v>
      </c>
      <c r="B7" s="130" t="s">
        <v>354</v>
      </c>
      <c r="C7" s="3">
        <v>1247</v>
      </c>
      <c r="D7" s="2"/>
      <c r="E7" s="593">
        <v>90</v>
      </c>
      <c r="F7" s="2"/>
      <c r="G7" s="594">
        <f>E7/C7*100</f>
        <v>7.217321571772254</v>
      </c>
      <c r="H7" s="595"/>
      <c r="J7" s="188"/>
    </row>
    <row r="8" spans="1:8" ht="12.75">
      <c r="A8" s="19" t="s">
        <v>126</v>
      </c>
      <c r="B8" s="130" t="s">
        <v>355</v>
      </c>
      <c r="C8" s="3">
        <v>1330</v>
      </c>
      <c r="D8" s="2"/>
      <c r="E8" s="593">
        <v>550</v>
      </c>
      <c r="F8" s="7"/>
      <c r="G8" s="594">
        <f aca="true" t="shared" si="0" ref="G8:G39">E8/C8*100</f>
        <v>41.35338345864661</v>
      </c>
      <c r="H8" s="595"/>
    </row>
    <row r="9" spans="1:8" ht="12.75">
      <c r="A9" s="447">
        <v>2</v>
      </c>
      <c r="B9" s="596" t="s">
        <v>356</v>
      </c>
      <c r="C9" s="3">
        <v>10</v>
      </c>
      <c r="D9" s="2"/>
      <c r="E9" s="593">
        <v>10</v>
      </c>
      <c r="F9" s="7"/>
      <c r="G9" s="594">
        <f t="shared" si="0"/>
        <v>100</v>
      </c>
      <c r="H9" s="595"/>
    </row>
    <row r="10" spans="1:8" ht="12.75">
      <c r="A10" s="447">
        <v>3</v>
      </c>
      <c r="B10" s="592" t="s">
        <v>357</v>
      </c>
      <c r="C10" s="3"/>
      <c r="D10" s="2"/>
      <c r="E10" s="593"/>
      <c r="F10" s="7"/>
      <c r="G10" s="594"/>
      <c r="H10" s="595"/>
    </row>
    <row r="11" spans="1:8" ht="12.75">
      <c r="A11" s="19" t="s">
        <v>121</v>
      </c>
      <c r="B11" s="597" t="s">
        <v>358</v>
      </c>
      <c r="C11" s="598">
        <v>31</v>
      </c>
      <c r="D11" s="234"/>
      <c r="E11" s="593">
        <v>13</v>
      </c>
      <c r="F11" s="7"/>
      <c r="G11" s="594">
        <f t="shared" si="0"/>
        <v>41.935483870967744</v>
      </c>
      <c r="H11" s="595"/>
    </row>
    <row r="12" spans="1:8" s="114" customFormat="1" ht="12.75">
      <c r="A12" s="447">
        <v>4</v>
      </c>
      <c r="B12" s="592" t="s">
        <v>359</v>
      </c>
      <c r="C12" s="599">
        <v>842</v>
      </c>
      <c r="D12" s="600"/>
      <c r="E12" s="601">
        <v>10</v>
      </c>
      <c r="F12" s="124"/>
      <c r="G12" s="594">
        <f t="shared" si="0"/>
        <v>1.187648456057007</v>
      </c>
      <c r="H12" s="595"/>
    </row>
    <row r="13" spans="1:8" s="114" customFormat="1" ht="12.75">
      <c r="A13" s="447">
        <v>5</v>
      </c>
      <c r="B13" s="596" t="s">
        <v>360</v>
      </c>
      <c r="C13" s="599">
        <v>1622</v>
      </c>
      <c r="D13" s="600"/>
      <c r="E13" s="602">
        <v>1160</v>
      </c>
      <c r="F13" s="603"/>
      <c r="G13" s="594">
        <f t="shared" si="0"/>
        <v>71.5166461159063</v>
      </c>
      <c r="H13" s="595"/>
    </row>
    <row r="14" spans="1:8" s="114" customFormat="1" ht="12.75">
      <c r="A14" s="447">
        <v>6</v>
      </c>
      <c r="B14" s="596" t="s">
        <v>361</v>
      </c>
      <c r="C14" s="599">
        <v>330</v>
      </c>
      <c r="D14" s="600"/>
      <c r="E14" s="602">
        <v>23</v>
      </c>
      <c r="F14" s="603"/>
      <c r="G14" s="594">
        <f t="shared" si="0"/>
        <v>6.969696969696971</v>
      </c>
      <c r="H14" s="595"/>
    </row>
    <row r="15" spans="1:8" s="114" customFormat="1" ht="12.75">
      <c r="A15" s="447">
        <v>7</v>
      </c>
      <c r="B15" s="596" t="s">
        <v>362</v>
      </c>
      <c r="C15" s="599">
        <v>100</v>
      </c>
      <c r="D15" s="600"/>
      <c r="E15" s="602">
        <v>64</v>
      </c>
      <c r="F15" s="603"/>
      <c r="G15" s="594">
        <f t="shared" si="0"/>
        <v>64</v>
      </c>
      <c r="H15" s="595"/>
    </row>
    <row r="16" spans="1:8" s="114" customFormat="1" ht="12.75">
      <c r="A16" s="447">
        <v>8</v>
      </c>
      <c r="B16" s="596" t="s">
        <v>363</v>
      </c>
      <c r="C16" s="599">
        <v>10</v>
      </c>
      <c r="D16" s="600"/>
      <c r="E16" s="604">
        <v>7</v>
      </c>
      <c r="F16" s="295"/>
      <c r="G16" s="594">
        <f t="shared" si="0"/>
        <v>70</v>
      </c>
      <c r="H16" s="595"/>
    </row>
    <row r="17" spans="1:8" s="114" customFormat="1" ht="12.75">
      <c r="A17" s="447">
        <v>9</v>
      </c>
      <c r="B17" s="596" t="s">
        <v>364</v>
      </c>
      <c r="C17" s="599">
        <v>2850</v>
      </c>
      <c r="D17" s="600"/>
      <c r="E17" s="604">
        <v>400</v>
      </c>
      <c r="F17" s="295"/>
      <c r="G17" s="594">
        <f t="shared" si="0"/>
        <v>14.035087719298245</v>
      </c>
      <c r="H17" s="595"/>
    </row>
    <row r="18" spans="1:8" s="114" customFormat="1" ht="12.75">
      <c r="A18" s="447">
        <v>10</v>
      </c>
      <c r="B18" s="596" t="s">
        <v>365</v>
      </c>
      <c r="C18" s="599">
        <v>229</v>
      </c>
      <c r="D18" s="600"/>
      <c r="E18" s="604">
        <v>203</v>
      </c>
      <c r="F18" s="295"/>
      <c r="G18" s="594">
        <f t="shared" si="0"/>
        <v>88.64628820960698</v>
      </c>
      <c r="H18" s="595"/>
    </row>
    <row r="19" spans="1:8" s="114" customFormat="1" ht="12.75">
      <c r="A19" s="447">
        <v>11</v>
      </c>
      <c r="B19" s="592" t="s">
        <v>366</v>
      </c>
      <c r="C19" s="299"/>
      <c r="D19" s="295"/>
      <c r="E19" s="602"/>
      <c r="F19" s="295"/>
      <c r="G19" s="594"/>
      <c r="H19" s="595"/>
    </row>
    <row r="20" spans="1:8" s="114" customFormat="1" ht="12.75">
      <c r="A20" s="70" t="s">
        <v>121</v>
      </c>
      <c r="B20" s="597" t="s">
        <v>367</v>
      </c>
      <c r="C20" s="299">
        <v>1487</v>
      </c>
      <c r="D20" s="295"/>
      <c r="E20" s="604">
        <v>498</v>
      </c>
      <c r="F20" s="295"/>
      <c r="G20" s="594">
        <f t="shared" si="0"/>
        <v>33.490248823133825</v>
      </c>
      <c r="H20" s="595"/>
    </row>
    <row r="21" spans="1:8" s="114" customFormat="1" ht="12.75">
      <c r="A21" s="70" t="s">
        <v>126</v>
      </c>
      <c r="B21" s="597" t="s">
        <v>358</v>
      </c>
      <c r="C21" s="299">
        <v>183</v>
      </c>
      <c r="D21" s="295"/>
      <c r="E21" s="604">
        <v>77</v>
      </c>
      <c r="F21" s="295"/>
      <c r="G21" s="594">
        <f t="shared" si="0"/>
        <v>42.07650273224044</v>
      </c>
      <c r="H21" s="595"/>
    </row>
    <row r="22" spans="1:8" s="114" customFormat="1" ht="12.75">
      <c r="A22" s="447">
        <v>12</v>
      </c>
      <c r="B22" s="596" t="s">
        <v>368</v>
      </c>
      <c r="C22" s="299">
        <v>43</v>
      </c>
      <c r="D22" s="295"/>
      <c r="E22" s="604">
        <v>12</v>
      </c>
      <c r="F22" s="295"/>
      <c r="G22" s="594">
        <f t="shared" si="0"/>
        <v>27.906976744186046</v>
      </c>
      <c r="H22" s="595"/>
    </row>
    <row r="23" spans="1:8" s="114" customFormat="1" ht="12.75">
      <c r="A23" s="447">
        <v>13</v>
      </c>
      <c r="B23" s="596" t="s">
        <v>369</v>
      </c>
      <c r="C23" s="299"/>
      <c r="D23" s="295"/>
      <c r="E23" s="602"/>
      <c r="F23" s="295"/>
      <c r="G23" s="594"/>
      <c r="H23" s="595"/>
    </row>
    <row r="24" spans="1:8" s="114" customFormat="1" ht="12.75">
      <c r="A24" s="70" t="s">
        <v>121</v>
      </c>
      <c r="B24" s="597" t="s">
        <v>370</v>
      </c>
      <c r="C24" s="299">
        <v>473</v>
      </c>
      <c r="D24" s="295"/>
      <c r="E24" s="604">
        <v>368</v>
      </c>
      <c r="F24" s="295"/>
      <c r="G24" s="594">
        <f t="shared" si="0"/>
        <v>77.80126849894292</v>
      </c>
      <c r="H24" s="595"/>
    </row>
    <row r="25" spans="1:8" s="114" customFormat="1" ht="12.75">
      <c r="A25" s="70" t="s">
        <v>126</v>
      </c>
      <c r="B25" s="597" t="s">
        <v>371</v>
      </c>
      <c r="C25" s="299">
        <v>59</v>
      </c>
      <c r="D25" s="295"/>
      <c r="E25" s="604">
        <v>25</v>
      </c>
      <c r="F25" s="295"/>
      <c r="G25" s="594">
        <f t="shared" si="0"/>
        <v>42.3728813559322</v>
      </c>
      <c r="H25" s="595"/>
    </row>
    <row r="26" spans="1:8" s="114" customFormat="1" ht="12.75">
      <c r="A26" s="447">
        <v>14</v>
      </c>
      <c r="B26" s="596" t="s">
        <v>372</v>
      </c>
      <c r="C26" s="299"/>
      <c r="D26" s="295"/>
      <c r="E26" s="602"/>
      <c r="F26" s="295"/>
      <c r="G26" s="594"/>
      <c r="H26" s="595"/>
    </row>
    <row r="27" spans="1:8" ht="12.75">
      <c r="A27" s="70" t="s">
        <v>121</v>
      </c>
      <c r="B27" s="597" t="s">
        <v>373</v>
      </c>
      <c r="C27" s="299">
        <v>2934</v>
      </c>
      <c r="D27" s="295"/>
      <c r="E27" s="604">
        <v>501</v>
      </c>
      <c r="F27" s="4"/>
      <c r="G27" s="594">
        <f t="shared" si="0"/>
        <v>17.075664621676893</v>
      </c>
      <c r="H27" s="595"/>
    </row>
    <row r="28" spans="1:8" ht="12.75">
      <c r="A28" s="70" t="s">
        <v>126</v>
      </c>
      <c r="B28" s="597" t="s">
        <v>374</v>
      </c>
      <c r="C28" s="299">
        <v>61151</v>
      </c>
      <c r="D28" s="295"/>
      <c r="E28" s="604">
        <v>20765</v>
      </c>
      <c r="F28" s="4"/>
      <c r="G28" s="594">
        <f t="shared" si="0"/>
        <v>33.956926297198734</v>
      </c>
      <c r="H28" s="595"/>
    </row>
    <row r="29" spans="1:8" ht="12.75">
      <c r="A29" s="19" t="s">
        <v>375</v>
      </c>
      <c r="B29" s="597" t="s">
        <v>376</v>
      </c>
      <c r="C29" s="299">
        <v>5818</v>
      </c>
      <c r="D29" s="295"/>
      <c r="E29" s="604">
        <v>2623</v>
      </c>
      <c r="F29" s="4"/>
      <c r="G29" s="594">
        <f t="shared" si="0"/>
        <v>45.084221381918184</v>
      </c>
      <c r="H29" s="595"/>
    </row>
    <row r="30" spans="1:8" ht="12.75">
      <c r="A30" s="447">
        <v>15</v>
      </c>
      <c r="B30" s="596" t="s">
        <v>377</v>
      </c>
      <c r="C30" s="299">
        <v>11</v>
      </c>
      <c r="D30" s="295"/>
      <c r="E30" s="604">
        <v>1</v>
      </c>
      <c r="F30" s="4"/>
      <c r="G30" s="594">
        <f t="shared" si="0"/>
        <v>9.090909090909092</v>
      </c>
      <c r="H30" s="595"/>
    </row>
    <row r="31" spans="1:8" ht="12.75">
      <c r="A31" s="447">
        <v>16</v>
      </c>
      <c r="B31" s="592" t="s">
        <v>378</v>
      </c>
      <c r="C31" s="299">
        <v>4000</v>
      </c>
      <c r="D31" s="295"/>
      <c r="E31" s="604">
        <v>12</v>
      </c>
      <c r="F31" s="4"/>
      <c r="G31" s="594">
        <f t="shared" si="0"/>
        <v>0.3</v>
      </c>
      <c r="H31" s="595"/>
    </row>
    <row r="32" spans="1:8" ht="12.75">
      <c r="A32" s="447">
        <v>17</v>
      </c>
      <c r="B32" s="592" t="s">
        <v>379</v>
      </c>
      <c r="C32" s="299">
        <v>10</v>
      </c>
      <c r="D32" s="295"/>
      <c r="E32" s="604">
        <v>1</v>
      </c>
      <c r="F32" s="4"/>
      <c r="G32" s="594">
        <f t="shared" si="0"/>
        <v>10</v>
      </c>
      <c r="H32" s="595"/>
    </row>
    <row r="33" spans="1:8" ht="12.75">
      <c r="A33" s="447">
        <v>18</v>
      </c>
      <c r="B33" s="592" t="s">
        <v>380</v>
      </c>
      <c r="C33" s="299">
        <v>111</v>
      </c>
      <c r="D33" s="295"/>
      <c r="E33" s="604">
        <v>3</v>
      </c>
      <c r="F33" s="4"/>
      <c r="G33" s="594">
        <f t="shared" si="0"/>
        <v>2.7027027027027026</v>
      </c>
      <c r="H33" s="595"/>
    </row>
    <row r="34" spans="1:8" ht="12.75">
      <c r="A34" s="447">
        <v>19</v>
      </c>
      <c r="B34" s="592" t="s">
        <v>381</v>
      </c>
      <c r="C34" s="3"/>
      <c r="D34" s="4"/>
      <c r="E34" s="593"/>
      <c r="F34" s="4"/>
      <c r="G34" s="594"/>
      <c r="H34" s="595"/>
    </row>
    <row r="35" spans="1:8" ht="12.75">
      <c r="A35" s="70" t="s">
        <v>121</v>
      </c>
      <c r="B35" s="605" t="s">
        <v>382</v>
      </c>
      <c r="C35" s="3">
        <v>2548</v>
      </c>
      <c r="D35" s="4"/>
      <c r="E35" s="604">
        <v>341</v>
      </c>
      <c r="F35" s="4"/>
      <c r="G35" s="594">
        <f t="shared" si="0"/>
        <v>13.383045525902668</v>
      </c>
      <c r="H35" s="595"/>
    </row>
    <row r="36" spans="1:8" s="114" customFormat="1" ht="12.75">
      <c r="A36" s="70" t="s">
        <v>126</v>
      </c>
      <c r="B36" s="605" t="s">
        <v>383</v>
      </c>
      <c r="C36" s="299">
        <v>311</v>
      </c>
      <c r="D36" s="295"/>
      <c r="E36" s="604">
        <v>135</v>
      </c>
      <c r="F36" s="295"/>
      <c r="G36" s="594">
        <f t="shared" si="0"/>
        <v>43.40836012861736</v>
      </c>
      <c r="H36" s="595"/>
    </row>
    <row r="37" spans="1:8" s="114" customFormat="1" ht="12.75">
      <c r="A37" s="19" t="s">
        <v>375</v>
      </c>
      <c r="B37" s="605" t="s">
        <v>384</v>
      </c>
      <c r="C37" s="299">
        <v>524</v>
      </c>
      <c r="D37" s="295"/>
      <c r="E37" s="604">
        <v>197</v>
      </c>
      <c r="F37" s="295"/>
      <c r="G37" s="594">
        <f t="shared" si="0"/>
        <v>37.595419847328245</v>
      </c>
      <c r="H37" s="595"/>
    </row>
    <row r="38" spans="1:8" s="114" customFormat="1" ht="12.75">
      <c r="A38" s="70" t="s">
        <v>385</v>
      </c>
      <c r="B38" s="605" t="s">
        <v>386</v>
      </c>
      <c r="C38" s="299">
        <v>1251</v>
      </c>
      <c r="D38" s="295"/>
      <c r="E38" s="604">
        <v>55</v>
      </c>
      <c r="F38" s="295"/>
      <c r="G38" s="594">
        <f t="shared" si="0"/>
        <v>4.396482813749001</v>
      </c>
      <c r="H38" s="595"/>
    </row>
    <row r="39" spans="1:8" s="613" customFormat="1" ht="16.5" customHeight="1">
      <c r="A39" s="606" t="s">
        <v>387</v>
      </c>
      <c r="B39" s="607" t="s">
        <v>388</v>
      </c>
      <c r="C39" s="608">
        <v>401</v>
      </c>
      <c r="D39" s="609"/>
      <c r="E39" s="610">
        <v>45</v>
      </c>
      <c r="F39" s="609"/>
      <c r="G39" s="611">
        <f t="shared" si="0"/>
        <v>11.221945137157107</v>
      </c>
      <c r="H39" s="612"/>
    </row>
    <row r="40" s="114" customFormat="1" ht="5.25" customHeight="1"/>
    <row r="41" ht="12.75">
      <c r="A41" s="137" t="s">
        <v>389</v>
      </c>
    </row>
    <row r="42" ht="6" customHeight="1"/>
    <row r="43" spans="1:8" ht="63.75" customHeight="1">
      <c r="A43" s="1030" t="s">
        <v>390</v>
      </c>
      <c r="B43" s="1030"/>
      <c r="C43" s="1030"/>
      <c r="D43" s="1030"/>
      <c r="E43" s="1030"/>
      <c r="F43" s="1030"/>
      <c r="G43" s="1030"/>
      <c r="H43" s="1030"/>
    </row>
  </sheetData>
  <mergeCells count="7">
    <mergeCell ref="A43:H43"/>
    <mergeCell ref="A1:H1"/>
    <mergeCell ref="B3:B4"/>
    <mergeCell ref="C3:F3"/>
    <mergeCell ref="G3:H4"/>
    <mergeCell ref="C4:D4"/>
    <mergeCell ref="E4:F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36"/>
  <sheetViews>
    <sheetView view="pageBreakPreview" zoomScale="60" zoomScalePageLayoutView="0" workbookViewId="0" topLeftCell="A1">
      <selection activeCell="I40" sqref="I40:J40"/>
    </sheetView>
  </sheetViews>
  <sheetFormatPr defaultColWidth="9.140625" defaultRowHeight="12.75"/>
  <cols>
    <col min="1" max="1" width="5.00390625" style="0" customWidth="1"/>
    <col min="2" max="2" width="18.00390625" style="0" customWidth="1"/>
    <col min="3" max="3" width="13.57421875" style="0" customWidth="1"/>
    <col min="4" max="4" width="14.57421875" style="30" customWidth="1"/>
    <col min="5" max="5" width="13.57421875" style="30" customWidth="1"/>
  </cols>
  <sheetData>
    <row r="1" spans="1:5" ht="15">
      <c r="A1" s="987" t="s">
        <v>16</v>
      </c>
      <c r="B1" s="987"/>
      <c r="C1" s="987"/>
      <c r="D1" s="987"/>
      <c r="E1" s="987"/>
    </row>
    <row r="2" spans="2:6" ht="16.5" customHeight="1">
      <c r="B2" s="8"/>
      <c r="C2" s="8"/>
      <c r="D2" s="1036" t="s">
        <v>1351</v>
      </c>
      <c r="E2" s="1036"/>
      <c r="F2" s="1036"/>
    </row>
    <row r="3" spans="1:6" s="48" customFormat="1" ht="14.25" customHeight="1">
      <c r="A3" s="982" t="s">
        <v>1276</v>
      </c>
      <c r="B3" s="1032" t="s">
        <v>1246</v>
      </c>
      <c r="C3" s="982" t="s">
        <v>1347</v>
      </c>
      <c r="D3" s="982" t="s">
        <v>1348</v>
      </c>
      <c r="E3" s="1037" t="s">
        <v>1349</v>
      </c>
      <c r="F3" s="1037" t="s">
        <v>1350</v>
      </c>
    </row>
    <row r="4" spans="1:6" s="48" customFormat="1" ht="39.75" customHeight="1">
      <c r="A4" s="983"/>
      <c r="B4" s="1033"/>
      <c r="C4" s="983"/>
      <c r="D4" s="983"/>
      <c r="E4" s="1038"/>
      <c r="F4" s="1038"/>
    </row>
    <row r="5" spans="1:6" s="75" customFormat="1" ht="15.75" customHeight="1">
      <c r="A5" s="53">
        <v>1</v>
      </c>
      <c r="B5" s="74">
        <v>2</v>
      </c>
      <c r="C5" s="53">
        <v>3</v>
      </c>
      <c r="D5" s="74">
        <v>4</v>
      </c>
      <c r="E5" s="53">
        <v>5</v>
      </c>
      <c r="F5" s="74">
        <v>6</v>
      </c>
    </row>
    <row r="6" spans="1:6" s="48" customFormat="1" ht="15.75" customHeight="1">
      <c r="A6" s="50"/>
      <c r="B6" s="73"/>
      <c r="C6" s="73"/>
      <c r="D6" s="172"/>
      <c r="E6" s="173"/>
      <c r="F6" s="50"/>
    </row>
    <row r="7" spans="1:6" s="48" customFormat="1" ht="15.75" customHeight="1">
      <c r="A7" s="76">
        <v>1</v>
      </c>
      <c r="B7" s="50" t="s">
        <v>1214</v>
      </c>
      <c r="C7" s="76">
        <v>23</v>
      </c>
      <c r="D7" s="174">
        <v>275068</v>
      </c>
      <c r="E7" s="175">
        <v>51750.19</v>
      </c>
      <c r="F7" s="51">
        <f>E7/D7*100</f>
        <v>18.813598819201072</v>
      </c>
    </row>
    <row r="8" spans="1:6" s="48" customFormat="1" ht="15.75" customHeight="1">
      <c r="A8" s="76">
        <v>2</v>
      </c>
      <c r="B8" s="50" t="s">
        <v>1215</v>
      </c>
      <c r="C8" s="76">
        <v>13</v>
      </c>
      <c r="D8" s="174">
        <v>83743</v>
      </c>
      <c r="E8" s="175">
        <v>18326.25</v>
      </c>
      <c r="F8" s="51">
        <f aca="true" t="shared" si="0" ref="F8:F33">E8/D8*100</f>
        <v>21.88391865588766</v>
      </c>
    </row>
    <row r="9" spans="1:6" s="48" customFormat="1" ht="15.75" customHeight="1">
      <c r="A9" s="76">
        <v>3</v>
      </c>
      <c r="B9" s="50" t="s">
        <v>1216</v>
      </c>
      <c r="C9" s="76">
        <v>23</v>
      </c>
      <c r="D9" s="174">
        <v>78438</v>
      </c>
      <c r="E9" s="175">
        <v>20019.17</v>
      </c>
      <c r="F9" s="51">
        <f t="shared" si="0"/>
        <v>25.522285116907618</v>
      </c>
    </row>
    <row r="10" spans="1:6" s="48" customFormat="1" ht="15.75" customHeight="1">
      <c r="A10" s="76">
        <v>4</v>
      </c>
      <c r="B10" s="50" t="s">
        <v>1217</v>
      </c>
      <c r="C10" s="76">
        <v>55</v>
      </c>
      <c r="D10" s="174">
        <v>173877</v>
      </c>
      <c r="E10" s="175">
        <v>20997.55</v>
      </c>
      <c r="F10" s="51">
        <f t="shared" si="0"/>
        <v>12.076094020485744</v>
      </c>
    </row>
    <row r="11" spans="1:6" s="48" customFormat="1" ht="15.75" customHeight="1">
      <c r="A11" s="76">
        <v>5</v>
      </c>
      <c r="B11" s="50" t="s">
        <v>1249</v>
      </c>
      <c r="C11" s="76">
        <v>2</v>
      </c>
      <c r="D11" s="174">
        <v>3702</v>
      </c>
      <c r="E11" s="175">
        <v>613.27</v>
      </c>
      <c r="F11" s="51">
        <f t="shared" si="0"/>
        <v>16.565910318746624</v>
      </c>
    </row>
    <row r="12" spans="1:6" s="48" customFormat="1" ht="15.75" customHeight="1">
      <c r="A12" s="76">
        <v>6</v>
      </c>
      <c r="B12" s="50" t="s">
        <v>1218</v>
      </c>
      <c r="C12" s="76">
        <v>25</v>
      </c>
      <c r="D12" s="174">
        <v>196024</v>
      </c>
      <c r="E12" s="175">
        <v>43021.28</v>
      </c>
      <c r="F12" s="51">
        <f t="shared" si="0"/>
        <v>21.946945272007508</v>
      </c>
    </row>
    <row r="13" spans="1:6" s="48" customFormat="1" ht="15.75" customHeight="1">
      <c r="A13" s="76">
        <v>7</v>
      </c>
      <c r="B13" s="50" t="s">
        <v>1219</v>
      </c>
      <c r="C13" s="76">
        <v>19</v>
      </c>
      <c r="D13" s="174">
        <v>44212</v>
      </c>
      <c r="E13" s="175">
        <v>3733.98</v>
      </c>
      <c r="F13" s="51">
        <f t="shared" si="0"/>
        <v>8.445625622003076</v>
      </c>
    </row>
    <row r="14" spans="1:6" s="48" customFormat="1" ht="15.75" customHeight="1">
      <c r="A14" s="76">
        <v>8</v>
      </c>
      <c r="B14" s="50" t="s">
        <v>1220</v>
      </c>
      <c r="C14" s="76">
        <v>12</v>
      </c>
      <c r="D14" s="174">
        <v>55673</v>
      </c>
      <c r="E14" s="175">
        <v>31659</v>
      </c>
      <c r="F14" s="51">
        <f t="shared" si="0"/>
        <v>56.865985307060875</v>
      </c>
    </row>
    <row r="15" spans="1:6" s="48" customFormat="1" ht="15.75" customHeight="1">
      <c r="A15" s="76">
        <v>9</v>
      </c>
      <c r="B15" s="50" t="s">
        <v>1221</v>
      </c>
      <c r="C15" s="76">
        <v>14</v>
      </c>
      <c r="D15" s="174">
        <v>101387</v>
      </c>
      <c r="E15" s="175">
        <v>65444.24</v>
      </c>
      <c r="F15" s="51">
        <f t="shared" si="0"/>
        <v>64.54894611735233</v>
      </c>
    </row>
    <row r="16" spans="1:6" s="48" customFormat="1" ht="15.75" customHeight="1">
      <c r="A16" s="76">
        <v>10</v>
      </c>
      <c r="B16" s="50" t="s">
        <v>1222</v>
      </c>
      <c r="C16" s="76">
        <v>27</v>
      </c>
      <c r="D16" s="174">
        <v>191791</v>
      </c>
      <c r="E16" s="175">
        <v>20839.28</v>
      </c>
      <c r="F16" s="51">
        <f t="shared" si="0"/>
        <v>10.865619346058992</v>
      </c>
    </row>
    <row r="17" spans="1:6" s="48" customFormat="1" ht="15.75" customHeight="1">
      <c r="A17" s="76">
        <v>11</v>
      </c>
      <c r="B17" s="50" t="s">
        <v>1223</v>
      </c>
      <c r="C17" s="76">
        <v>14</v>
      </c>
      <c r="D17" s="174">
        <v>38863</v>
      </c>
      <c r="E17" s="175">
        <v>1448.18</v>
      </c>
      <c r="F17" s="51">
        <f t="shared" si="0"/>
        <v>3.726372127730747</v>
      </c>
    </row>
    <row r="18" spans="1:6" s="48" customFormat="1" ht="15.75" customHeight="1">
      <c r="A18" s="76">
        <v>12</v>
      </c>
      <c r="B18" s="50" t="s">
        <v>1224</v>
      </c>
      <c r="C18" s="76">
        <v>62</v>
      </c>
      <c r="D18" s="174">
        <v>443446</v>
      </c>
      <c r="E18" s="175">
        <v>69713.75</v>
      </c>
      <c r="F18" s="51">
        <f t="shared" si="0"/>
        <v>15.720910776058417</v>
      </c>
    </row>
    <row r="19" spans="1:6" s="48" customFormat="1" ht="15.75" customHeight="1">
      <c r="A19" s="76">
        <v>13</v>
      </c>
      <c r="B19" s="50" t="s">
        <v>1225</v>
      </c>
      <c r="C19" s="76">
        <v>32</v>
      </c>
      <c r="D19" s="174">
        <v>307690</v>
      </c>
      <c r="E19" s="175">
        <v>53489.08</v>
      </c>
      <c r="F19" s="51">
        <f t="shared" si="0"/>
        <v>17.384081380610354</v>
      </c>
    </row>
    <row r="20" spans="1:6" s="48" customFormat="1" ht="15.75" customHeight="1">
      <c r="A20" s="76">
        <v>14</v>
      </c>
      <c r="B20" s="50" t="s">
        <v>1226</v>
      </c>
      <c r="C20" s="76">
        <v>9</v>
      </c>
      <c r="D20" s="174">
        <v>22327</v>
      </c>
      <c r="E20" s="175">
        <v>12948.62</v>
      </c>
      <c r="F20" s="51">
        <f t="shared" si="0"/>
        <v>57.99534196264613</v>
      </c>
    </row>
    <row r="21" spans="1:6" s="48" customFormat="1" ht="15.75" customHeight="1">
      <c r="A21" s="76">
        <v>15</v>
      </c>
      <c r="B21" s="50" t="s">
        <v>1227</v>
      </c>
      <c r="C21" s="76">
        <v>7</v>
      </c>
      <c r="D21" s="174">
        <v>22429</v>
      </c>
      <c r="E21" s="175">
        <v>9904.38</v>
      </c>
      <c r="F21" s="51">
        <f t="shared" si="0"/>
        <v>44.15881225199519</v>
      </c>
    </row>
    <row r="22" spans="1:6" s="48" customFormat="1" ht="15.75" customHeight="1">
      <c r="A22" s="76">
        <v>16</v>
      </c>
      <c r="B22" s="50" t="s">
        <v>1248</v>
      </c>
      <c r="C22" s="76">
        <v>3</v>
      </c>
      <c r="D22" s="174">
        <v>21081</v>
      </c>
      <c r="E22" s="175">
        <v>4071.68</v>
      </c>
      <c r="F22" s="51">
        <f t="shared" si="0"/>
        <v>19.314453773540155</v>
      </c>
    </row>
    <row r="23" spans="1:6" s="48" customFormat="1" ht="15.75" customHeight="1">
      <c r="A23" s="76">
        <v>17</v>
      </c>
      <c r="B23" s="50" t="s">
        <v>1228</v>
      </c>
      <c r="C23" s="76">
        <v>7</v>
      </c>
      <c r="D23" s="174">
        <v>16579</v>
      </c>
      <c r="E23" s="175">
        <v>8404.1</v>
      </c>
      <c r="F23" s="51">
        <f t="shared" si="0"/>
        <v>50.691235900838414</v>
      </c>
    </row>
    <row r="24" spans="1:6" s="48" customFormat="1" ht="15.75" customHeight="1">
      <c r="A24" s="76">
        <v>18</v>
      </c>
      <c r="B24" s="50" t="s">
        <v>1229</v>
      </c>
      <c r="C24" s="76">
        <v>30</v>
      </c>
      <c r="D24" s="174">
        <v>155707</v>
      </c>
      <c r="E24" s="175">
        <v>21341.71</v>
      </c>
      <c r="F24" s="51">
        <f t="shared" si="0"/>
        <v>13.706326626291688</v>
      </c>
    </row>
    <row r="25" spans="1:6" s="48" customFormat="1" ht="15.75" customHeight="1">
      <c r="A25" s="76">
        <v>19</v>
      </c>
      <c r="B25" s="50" t="s">
        <v>1230</v>
      </c>
      <c r="C25" s="76">
        <v>17</v>
      </c>
      <c r="D25" s="174">
        <v>50362</v>
      </c>
      <c r="E25" s="175">
        <v>2228.4</v>
      </c>
      <c r="F25" s="51">
        <f t="shared" si="0"/>
        <v>4.424764703546325</v>
      </c>
    </row>
    <row r="26" spans="1:6" s="48" customFormat="1" ht="15.75" customHeight="1">
      <c r="A26" s="76">
        <v>20</v>
      </c>
      <c r="B26" s="50" t="s">
        <v>1231</v>
      </c>
      <c r="C26" s="76">
        <v>32</v>
      </c>
      <c r="D26" s="174">
        <v>342239</v>
      </c>
      <c r="E26" s="175">
        <v>105639.11</v>
      </c>
      <c r="F26" s="51">
        <f t="shared" si="0"/>
        <v>30.867057816321342</v>
      </c>
    </row>
    <row r="27" spans="1:6" s="48" customFormat="1" ht="15.75" customHeight="1">
      <c r="A27" s="76">
        <v>21</v>
      </c>
      <c r="B27" s="50" t="s">
        <v>1232</v>
      </c>
      <c r="C27" s="76">
        <v>4</v>
      </c>
      <c r="D27" s="174">
        <v>7096</v>
      </c>
      <c r="E27" s="175">
        <v>3569.58</v>
      </c>
      <c r="F27" s="51">
        <f t="shared" si="0"/>
        <v>50.304114994363026</v>
      </c>
    </row>
    <row r="28" spans="1:6" s="48" customFormat="1" ht="15.75" customHeight="1">
      <c r="A28" s="76">
        <v>22</v>
      </c>
      <c r="B28" s="50" t="s">
        <v>1247</v>
      </c>
      <c r="C28" s="76">
        <v>4</v>
      </c>
      <c r="D28" s="174">
        <v>10486</v>
      </c>
      <c r="E28" s="175">
        <v>1276.03</v>
      </c>
      <c r="F28" s="51">
        <f t="shared" si="0"/>
        <v>12.168891855807743</v>
      </c>
    </row>
    <row r="29" spans="1:6" s="48" customFormat="1" ht="15.75" customHeight="1">
      <c r="A29" s="76">
        <v>23</v>
      </c>
      <c r="B29" s="50" t="s">
        <v>1234</v>
      </c>
      <c r="C29" s="76">
        <v>29</v>
      </c>
      <c r="D29" s="174">
        <v>130058</v>
      </c>
      <c r="E29" s="175">
        <v>23013.9</v>
      </c>
      <c r="F29" s="51">
        <f t="shared" si="0"/>
        <v>17.69510526072983</v>
      </c>
    </row>
    <row r="30" spans="1:6" s="48" customFormat="1" ht="15.75" customHeight="1">
      <c r="A30" s="76">
        <v>24</v>
      </c>
      <c r="B30" s="50" t="s">
        <v>1235</v>
      </c>
      <c r="C30" s="76">
        <v>83</v>
      </c>
      <c r="D30" s="174">
        <v>294411</v>
      </c>
      <c r="E30" s="175">
        <v>38772.8</v>
      </c>
      <c r="F30" s="51">
        <f t="shared" si="0"/>
        <v>13.169616624378847</v>
      </c>
    </row>
    <row r="31" spans="1:6" s="48" customFormat="1" ht="15.75" customHeight="1">
      <c r="A31" s="76">
        <v>25</v>
      </c>
      <c r="B31" s="50" t="s">
        <v>1236</v>
      </c>
      <c r="C31" s="76">
        <v>18</v>
      </c>
      <c r="D31" s="174">
        <v>88752</v>
      </c>
      <c r="E31" s="175">
        <v>5718.48</v>
      </c>
      <c r="F31" s="51">
        <f t="shared" si="0"/>
        <v>6.443212547322877</v>
      </c>
    </row>
    <row r="32" spans="1:6" s="48" customFormat="1" ht="15.75" customHeight="1">
      <c r="A32" s="76">
        <v>26</v>
      </c>
      <c r="B32" s="50" t="s">
        <v>1274</v>
      </c>
      <c r="C32" s="184">
        <v>20</v>
      </c>
      <c r="D32" s="174">
        <v>10973</v>
      </c>
      <c r="E32" s="175">
        <v>574.3</v>
      </c>
      <c r="F32" s="51">
        <f t="shared" si="0"/>
        <v>5.233755581882803</v>
      </c>
    </row>
    <row r="33" spans="1:6" s="48" customFormat="1" ht="15.75" customHeight="1">
      <c r="A33" s="1012" t="s">
        <v>1212</v>
      </c>
      <c r="B33" s="1014"/>
      <c r="C33" s="176">
        <f>SUM(C7:C32)</f>
        <v>584</v>
      </c>
      <c r="D33" s="177">
        <f>SUM(D7:D32)</f>
        <v>3166414</v>
      </c>
      <c r="E33" s="178">
        <f>SUM(E7:E32)</f>
        <v>638518.3100000002</v>
      </c>
      <c r="F33" s="179">
        <f t="shared" si="0"/>
        <v>20.16534508753436</v>
      </c>
    </row>
    <row r="34" spans="1:6" ht="15.75" customHeight="1">
      <c r="A34" s="128"/>
      <c r="B34" s="181" t="s">
        <v>1352</v>
      </c>
      <c r="C34" s="90"/>
      <c r="D34" s="182">
        <v>120849</v>
      </c>
      <c r="E34" s="182"/>
      <c r="F34" s="129"/>
    </row>
    <row r="35" spans="1:6" ht="15.75" customHeight="1">
      <c r="A35" s="3"/>
      <c r="B35" s="180" t="s">
        <v>1353</v>
      </c>
      <c r="C35" s="2"/>
      <c r="D35" s="17">
        <v>3287263</v>
      </c>
      <c r="E35" s="17"/>
      <c r="F35" s="4"/>
    </row>
    <row r="36" spans="1:6" ht="15.75" customHeight="1">
      <c r="A36" s="5" t="s">
        <v>1376</v>
      </c>
      <c r="B36" s="1"/>
      <c r="C36" s="1"/>
      <c r="D36" s="183"/>
      <c r="E36" s="183"/>
      <c r="F36" s="6"/>
    </row>
  </sheetData>
  <sheetProtection/>
  <mergeCells count="9">
    <mergeCell ref="A1:E1"/>
    <mergeCell ref="A3:A4"/>
    <mergeCell ref="D2:F2"/>
    <mergeCell ref="A33:B33"/>
    <mergeCell ref="C3:C4"/>
    <mergeCell ref="D3:D4"/>
    <mergeCell ref="E3:E4"/>
    <mergeCell ref="F3:F4"/>
    <mergeCell ref="B3:B4"/>
  </mergeCells>
  <printOptions horizontalCentered="1"/>
  <pageMargins left="0.748031496062992" right="0.748031496062992" top="0.984251968503937" bottom="0.984251968503937" header="0.511811023622047" footer="0.511811023622047"/>
  <pageSetup horizontalDpi="600" verticalDpi="600" orientation="portrait" paperSize="9" r:id="rId1"/>
  <headerFooter alignWithMargins="0">
    <oddHeader>&amp;RFORESTS</oddHeader>
    <oddFooter>&amp;C51</oddFooter>
  </headerFooter>
</worksheet>
</file>

<file path=xl/worksheets/sheet23.xml><?xml version="1.0" encoding="utf-8"?>
<worksheet xmlns="http://schemas.openxmlformats.org/spreadsheetml/2006/main" xmlns:r="http://schemas.openxmlformats.org/officeDocument/2006/relationships">
  <dimension ref="A1:G193"/>
  <sheetViews>
    <sheetView view="pageBreakPreview" zoomScale="115" zoomScaleNormal="145" zoomScaleSheetLayoutView="115" zoomScalePageLayoutView="0" workbookViewId="0" topLeftCell="A43">
      <selection activeCell="H76" sqref="H76"/>
    </sheetView>
  </sheetViews>
  <sheetFormatPr defaultColWidth="9.140625" defaultRowHeight="12.75"/>
  <cols>
    <col min="1" max="1" width="6.140625" style="418" customWidth="1"/>
    <col min="2" max="2" width="15.140625" style="418" customWidth="1"/>
    <col min="3" max="3" width="17.00390625" style="419" customWidth="1"/>
    <col min="4" max="4" width="21.421875" style="419" customWidth="1"/>
    <col min="5" max="5" width="20.28125" style="419" customWidth="1"/>
    <col min="6" max="16384" width="9.140625" style="418" customWidth="1"/>
  </cols>
  <sheetData>
    <row r="1" ht="12.75">
      <c r="A1" s="393" t="s">
        <v>58</v>
      </c>
    </row>
    <row r="2" spans="1:5" s="421" customFormat="1" ht="12.75">
      <c r="A2" s="420"/>
      <c r="C2" s="422"/>
      <c r="D2" s="422"/>
      <c r="E2" s="422"/>
    </row>
    <row r="4" ht="12.75">
      <c r="A4" s="423"/>
    </row>
    <row r="5" ht="12.75">
      <c r="A5" s="424"/>
    </row>
    <row r="6" spans="1:5" s="426" customFormat="1" ht="12.75">
      <c r="A6" s="425"/>
      <c r="C6" s="427"/>
      <c r="D6" s="427"/>
      <c r="E6" s="427"/>
    </row>
    <row r="7" spans="1:5" s="426" customFormat="1" ht="12.75">
      <c r="A7" s="425"/>
      <c r="C7" s="427"/>
      <c r="D7" s="427"/>
      <c r="E7" s="427"/>
    </row>
    <row r="8" spans="1:2" ht="12.75">
      <c r="A8" s="428"/>
      <c r="B8" s="428"/>
    </row>
    <row r="9" ht="12.75">
      <c r="A9" s="428"/>
    </row>
    <row r="10" ht="90.75" customHeight="1">
      <c r="A10" s="424"/>
    </row>
    <row r="11" spans="1:5" s="426" customFormat="1" ht="24.75" customHeight="1">
      <c r="A11" s="424"/>
      <c r="B11" s="425" t="s">
        <v>59</v>
      </c>
      <c r="D11" s="427"/>
      <c r="E11" s="427"/>
    </row>
    <row r="12" spans="1:5" s="426" customFormat="1" ht="12.75">
      <c r="A12" s="429"/>
      <c r="B12" s="425"/>
      <c r="D12" s="427"/>
      <c r="E12" s="427"/>
    </row>
    <row r="13" spans="1:5" ht="23.25" customHeight="1">
      <c r="A13" s="430"/>
      <c r="B13" s="1039" t="s">
        <v>64</v>
      </c>
      <c r="C13" s="1039"/>
      <c r="D13" s="1039"/>
      <c r="E13" s="1039"/>
    </row>
    <row r="14" spans="1:5" ht="23.25" customHeight="1">
      <c r="A14" s="439" t="s">
        <v>1486</v>
      </c>
      <c r="B14" s="1050" t="s">
        <v>60</v>
      </c>
      <c r="C14" s="1050"/>
      <c r="D14" s="1050"/>
      <c r="E14" s="1050"/>
    </row>
    <row r="15" spans="1:5" ht="27" customHeight="1">
      <c r="A15" s="439" t="s">
        <v>1486</v>
      </c>
      <c r="B15" s="1051" t="s">
        <v>61</v>
      </c>
      <c r="C15" s="1051"/>
      <c r="D15" s="1051"/>
      <c r="E15" s="1051"/>
    </row>
    <row r="16" spans="2:5" ht="80.25" customHeight="1">
      <c r="B16" s="392" t="s">
        <v>62</v>
      </c>
      <c r="C16" s="1050" t="s">
        <v>63</v>
      </c>
      <c r="D16" s="1050"/>
      <c r="E16" s="1050"/>
    </row>
    <row r="17" spans="2:5" ht="95.25" customHeight="1">
      <c r="B17" s="1052" t="s">
        <v>67</v>
      </c>
      <c r="C17" s="1052"/>
      <c r="D17" s="1052"/>
      <c r="E17" s="1052"/>
    </row>
    <row r="18" spans="3:5" s="431" customFormat="1" ht="12.75">
      <c r="C18" s="432"/>
      <c r="D18" s="432"/>
      <c r="E18" s="432"/>
    </row>
    <row r="19" spans="3:5" s="431" customFormat="1" ht="12.75">
      <c r="C19" s="432"/>
      <c r="D19" s="432"/>
      <c r="E19" s="432"/>
    </row>
    <row r="20" spans="3:5" s="431" customFormat="1" ht="12.75">
      <c r="C20" s="432"/>
      <c r="D20" s="432"/>
      <c r="E20" s="432"/>
    </row>
    <row r="21" spans="3:5" s="431" customFormat="1" ht="12.75">
      <c r="C21" s="432"/>
      <c r="D21" s="432"/>
      <c r="E21" s="432"/>
    </row>
    <row r="22" spans="1:5" s="8" customFormat="1" ht="17.25" customHeight="1">
      <c r="A22" s="1043" t="s">
        <v>18</v>
      </c>
      <c r="B22" s="1043"/>
      <c r="C22" s="1043"/>
      <c r="D22" s="1043"/>
      <c r="E22" s="1043"/>
    </row>
    <row r="23" spans="1:5" s="8" customFormat="1" ht="12.75">
      <c r="A23" s="135"/>
      <c r="B23" s="135"/>
      <c r="C23" s="336"/>
      <c r="D23" s="1049" t="s">
        <v>1506</v>
      </c>
      <c r="E23" s="1049"/>
    </row>
    <row r="24" spans="1:5" ht="42" customHeight="1">
      <c r="A24" s="46" t="s">
        <v>1276</v>
      </c>
      <c r="B24" s="119" t="s">
        <v>1262</v>
      </c>
      <c r="C24" s="334" t="s">
        <v>1316</v>
      </c>
      <c r="D24" s="337" t="s">
        <v>65</v>
      </c>
      <c r="E24" s="333" t="s">
        <v>66</v>
      </c>
    </row>
    <row r="25" spans="1:5" s="433" customFormat="1" ht="12.75">
      <c r="A25" s="39">
        <v>1</v>
      </c>
      <c r="B25" s="39">
        <v>2</v>
      </c>
      <c r="C25" s="338">
        <v>3</v>
      </c>
      <c r="D25" s="338">
        <v>4</v>
      </c>
      <c r="E25" s="338">
        <v>5</v>
      </c>
    </row>
    <row r="26" spans="1:5" s="433" customFormat="1" ht="12.75">
      <c r="A26" s="342"/>
      <c r="B26" s="341"/>
      <c r="C26" s="343"/>
      <c r="D26" s="343"/>
      <c r="E26" s="343"/>
    </row>
    <row r="27" spans="1:5" ht="12.75">
      <c r="A27" s="394">
        <v>1</v>
      </c>
      <c r="B27" s="395" t="s">
        <v>1214</v>
      </c>
      <c r="C27" s="396">
        <v>7718</v>
      </c>
      <c r="D27" s="397">
        <v>1421000</v>
      </c>
      <c r="E27" s="397">
        <v>1519000</v>
      </c>
    </row>
    <row r="28" spans="1:5" ht="12.75">
      <c r="A28" s="394">
        <v>2</v>
      </c>
      <c r="B28" s="395" t="s">
        <v>1217</v>
      </c>
      <c r="C28" s="396">
        <v>675</v>
      </c>
      <c r="D28" s="397">
        <v>14175</v>
      </c>
      <c r="E28" s="397">
        <v>691578</v>
      </c>
    </row>
    <row r="29" spans="1:7" ht="12" customHeight="1">
      <c r="A29" s="394">
        <v>3</v>
      </c>
      <c r="B29" s="398" t="s">
        <v>1277</v>
      </c>
      <c r="C29" s="396">
        <v>7887</v>
      </c>
      <c r="D29" s="397">
        <v>2763100</v>
      </c>
      <c r="E29" s="397">
        <v>3319000</v>
      </c>
      <c r="G29" s="434"/>
    </row>
    <row r="30" spans="1:5" ht="12.75">
      <c r="A30" s="394">
        <v>4</v>
      </c>
      <c r="B30" s="398" t="s">
        <v>1249</v>
      </c>
      <c r="C30" s="396">
        <v>21</v>
      </c>
      <c r="D30" s="397">
        <v>315</v>
      </c>
      <c r="E30" s="397">
        <v>92300</v>
      </c>
    </row>
    <row r="31" spans="1:5" ht="12.75">
      <c r="A31" s="394">
        <v>5</v>
      </c>
      <c r="B31" s="395" t="s">
        <v>1218</v>
      </c>
      <c r="C31" s="396">
        <v>3044</v>
      </c>
      <c r="D31" s="397">
        <v>1290864</v>
      </c>
      <c r="E31" s="397">
        <v>397203</v>
      </c>
    </row>
    <row r="32" spans="1:5" ht="12.75">
      <c r="A32" s="394">
        <v>6</v>
      </c>
      <c r="B32" s="395" t="s">
        <v>1501</v>
      </c>
      <c r="C32" s="396">
        <v>1075</v>
      </c>
      <c r="D32" s="397">
        <v>167300</v>
      </c>
      <c r="E32" s="397">
        <v>60000</v>
      </c>
    </row>
    <row r="33" spans="1:5" ht="12.75">
      <c r="A33" s="394">
        <v>7</v>
      </c>
      <c r="B33" s="395" t="s">
        <v>1220</v>
      </c>
      <c r="C33" s="396">
        <v>1109</v>
      </c>
      <c r="D33" s="397">
        <v>55000</v>
      </c>
      <c r="E33" s="397">
        <v>424649</v>
      </c>
    </row>
    <row r="34" spans="1:5" ht="12.75">
      <c r="A34" s="394">
        <v>8</v>
      </c>
      <c r="B34" s="395" t="s">
        <v>1502</v>
      </c>
      <c r="C34" s="396">
        <v>4861</v>
      </c>
      <c r="D34" s="397">
        <v>268360</v>
      </c>
      <c r="E34" s="397">
        <v>40000</v>
      </c>
    </row>
    <row r="35" spans="1:5" ht="12.75">
      <c r="A35" s="394">
        <v>9</v>
      </c>
      <c r="B35" s="398" t="s">
        <v>1268</v>
      </c>
      <c r="C35" s="396">
        <v>10903</v>
      </c>
      <c r="D35" s="397">
        <v>218000</v>
      </c>
      <c r="E35" s="397">
        <v>2186000</v>
      </c>
    </row>
    <row r="36" spans="1:5" ht="12.75">
      <c r="A36" s="394">
        <v>10</v>
      </c>
      <c r="B36" s="395" t="s">
        <v>1222</v>
      </c>
      <c r="C36" s="396">
        <v>4850</v>
      </c>
      <c r="D36" s="397">
        <v>421871</v>
      </c>
      <c r="E36" s="397">
        <v>603507</v>
      </c>
    </row>
    <row r="37" spans="1:5" ht="12.75">
      <c r="A37" s="394">
        <v>11</v>
      </c>
      <c r="B37" s="395" t="s">
        <v>1223</v>
      </c>
      <c r="C37" s="396">
        <v>605</v>
      </c>
      <c r="D37" s="397">
        <v>66022</v>
      </c>
      <c r="E37" s="397">
        <v>173235</v>
      </c>
    </row>
    <row r="38" spans="1:5" ht="12.75">
      <c r="A38" s="394">
        <v>12</v>
      </c>
      <c r="B38" s="395" t="s">
        <v>1224</v>
      </c>
      <c r="C38" s="396">
        <v>15228</v>
      </c>
      <c r="D38" s="397">
        <v>10300000</v>
      </c>
      <c r="E38" s="397">
        <v>6687300</v>
      </c>
    </row>
    <row r="39" spans="1:5" ht="12.75">
      <c r="A39" s="394">
        <v>13</v>
      </c>
      <c r="B39" s="395" t="s">
        <v>1225</v>
      </c>
      <c r="C39" s="396">
        <v>12653</v>
      </c>
      <c r="D39" s="397">
        <v>2573000</v>
      </c>
      <c r="E39" s="397">
        <v>2673568</v>
      </c>
    </row>
    <row r="40" spans="1:5" ht="12.75">
      <c r="A40" s="394">
        <v>14</v>
      </c>
      <c r="B40" s="395" t="s">
        <v>1229</v>
      </c>
      <c r="C40" s="396">
        <v>11521</v>
      </c>
      <c r="D40" s="397">
        <v>1580709</v>
      </c>
      <c r="E40" s="399">
        <v>1065772</v>
      </c>
    </row>
    <row r="41" spans="1:5" ht="12.75">
      <c r="A41" s="394">
        <v>15</v>
      </c>
      <c r="B41" s="395" t="s">
        <v>1503</v>
      </c>
      <c r="C41" s="396">
        <v>1378</v>
      </c>
      <c r="D41" s="397">
        <v>183145</v>
      </c>
      <c r="E41" s="397">
        <v>198466</v>
      </c>
    </row>
    <row r="42" spans="1:5" ht="12.75">
      <c r="A42" s="394">
        <v>16</v>
      </c>
      <c r="B42" s="395" t="s">
        <v>1231</v>
      </c>
      <c r="C42" s="396">
        <v>5282</v>
      </c>
      <c r="D42" s="397">
        <v>573000</v>
      </c>
      <c r="E42" s="397">
        <v>780000</v>
      </c>
    </row>
    <row r="43" spans="1:5" ht="12.75">
      <c r="A43" s="394">
        <v>17</v>
      </c>
      <c r="B43" s="395" t="s">
        <v>1233</v>
      </c>
      <c r="C43" s="396">
        <v>3337</v>
      </c>
      <c r="D43" s="397">
        <v>1057901</v>
      </c>
      <c r="E43" s="397">
        <v>721294</v>
      </c>
    </row>
    <row r="44" spans="1:5" ht="12.75">
      <c r="A44" s="394">
        <v>18</v>
      </c>
      <c r="B44" s="395" t="s">
        <v>1504</v>
      </c>
      <c r="C44" s="396">
        <v>2096</v>
      </c>
      <c r="D44" s="397">
        <v>155692</v>
      </c>
      <c r="E44" s="397">
        <v>93857</v>
      </c>
    </row>
    <row r="45" spans="1:5" ht="12.75">
      <c r="A45" s="394">
        <v>19</v>
      </c>
      <c r="B45" s="398" t="s">
        <v>1422</v>
      </c>
      <c r="C45" s="396">
        <v>1824</v>
      </c>
      <c r="D45" s="397">
        <v>72421</v>
      </c>
      <c r="E45" s="397">
        <v>100576</v>
      </c>
    </row>
    <row r="46" spans="1:5" ht="12.75">
      <c r="A46" s="394">
        <v>20</v>
      </c>
      <c r="B46" s="395" t="s">
        <v>1236</v>
      </c>
      <c r="C46" s="396">
        <v>4368</v>
      </c>
      <c r="D46" s="397">
        <v>505149</v>
      </c>
      <c r="E46" s="397">
        <v>646084</v>
      </c>
    </row>
    <row r="47" spans="1:5" ht="11.25" customHeight="1">
      <c r="A47" s="1044" t="s">
        <v>1495</v>
      </c>
      <c r="B47" s="1045"/>
      <c r="C47" s="400">
        <f>SUM(C27:C46)</f>
        <v>100435</v>
      </c>
      <c r="D47" s="401">
        <f>SUM(D27:D46)</f>
        <v>23687024</v>
      </c>
      <c r="E47" s="401">
        <f>SUM(E27:E46)</f>
        <v>22473389</v>
      </c>
    </row>
    <row r="48" spans="1:5" ht="12.75">
      <c r="A48" s="394">
        <v>1</v>
      </c>
      <c r="B48" s="395" t="s">
        <v>1216</v>
      </c>
      <c r="C48" s="396">
        <v>1558</v>
      </c>
      <c r="D48" s="397">
        <v>9348</v>
      </c>
      <c r="E48" s="397">
        <v>53216</v>
      </c>
    </row>
    <row r="49" spans="1:5" ht="12.75">
      <c r="A49" s="402">
        <v>2</v>
      </c>
      <c r="B49" s="395" t="s">
        <v>1215</v>
      </c>
      <c r="C49" s="396">
        <v>447</v>
      </c>
      <c r="D49" s="403">
        <v>30295</v>
      </c>
      <c r="E49" s="403">
        <v>24116</v>
      </c>
    </row>
    <row r="50" spans="1:5" ht="12.75">
      <c r="A50" s="394">
        <v>3</v>
      </c>
      <c r="B50" s="398" t="s">
        <v>1226</v>
      </c>
      <c r="C50" s="396">
        <v>577</v>
      </c>
      <c r="D50" s="397">
        <v>46713</v>
      </c>
      <c r="E50" s="397">
        <v>78528</v>
      </c>
    </row>
    <row r="51" spans="1:5" ht="12.75">
      <c r="A51" s="394">
        <v>4</v>
      </c>
      <c r="B51" s="398" t="s">
        <v>1227</v>
      </c>
      <c r="C51" s="396">
        <v>359</v>
      </c>
      <c r="D51" s="397">
        <v>28189</v>
      </c>
      <c r="E51" s="397">
        <v>28972</v>
      </c>
    </row>
    <row r="52" spans="1:5" ht="12.75">
      <c r="A52" s="394">
        <v>5</v>
      </c>
      <c r="B52" s="395" t="s">
        <v>1248</v>
      </c>
      <c r="C52" s="396">
        <v>529</v>
      </c>
      <c r="D52" s="397">
        <v>151423</v>
      </c>
      <c r="E52" s="397">
        <v>45870</v>
      </c>
    </row>
    <row r="53" spans="1:5" ht="12.75">
      <c r="A53" s="394">
        <v>6</v>
      </c>
      <c r="B53" s="395" t="s">
        <v>1228</v>
      </c>
      <c r="C53" s="396">
        <v>771</v>
      </c>
      <c r="D53" s="397">
        <v>552983</v>
      </c>
      <c r="E53" s="397">
        <v>40929</v>
      </c>
    </row>
    <row r="54" spans="1:5" ht="12.75">
      <c r="A54" s="394">
        <v>7</v>
      </c>
      <c r="B54" s="395" t="s">
        <v>1232</v>
      </c>
      <c r="C54" s="396">
        <v>155</v>
      </c>
      <c r="D54" s="397">
        <v>52727</v>
      </c>
      <c r="E54" s="397">
        <v>88518</v>
      </c>
    </row>
    <row r="55" spans="1:5" ht="12.75">
      <c r="A55" s="394">
        <v>8</v>
      </c>
      <c r="B55" s="395" t="s">
        <v>1234</v>
      </c>
      <c r="C55" s="396">
        <v>472</v>
      </c>
      <c r="D55" s="397">
        <v>44882</v>
      </c>
      <c r="E55" s="397">
        <v>128200</v>
      </c>
    </row>
    <row r="56" spans="1:5" ht="12.75">
      <c r="A56" s="395"/>
      <c r="B56" s="395"/>
      <c r="C56" s="400">
        <f>SUM(C48:C55)</f>
        <v>4868</v>
      </c>
      <c r="D56" s="401">
        <f>SUM(D48:D55)</f>
        <v>916560</v>
      </c>
      <c r="E56" s="401">
        <v>488348</v>
      </c>
    </row>
    <row r="57" spans="1:5" ht="12.75">
      <c r="A57" s="1046" t="s">
        <v>1332</v>
      </c>
      <c r="B57" s="1047"/>
      <c r="C57" s="1047"/>
      <c r="D57" s="1047"/>
      <c r="E57" s="1048"/>
    </row>
    <row r="58" spans="1:5" ht="12.75">
      <c r="A58" s="394">
        <v>1</v>
      </c>
      <c r="B58" s="395" t="s">
        <v>1400</v>
      </c>
      <c r="C58" s="404">
        <v>4</v>
      </c>
      <c r="D58" s="405">
        <v>360</v>
      </c>
      <c r="E58" s="405">
        <v>262</v>
      </c>
    </row>
    <row r="59" spans="1:5" ht="12.75">
      <c r="A59" s="394">
        <v>2</v>
      </c>
      <c r="B59" s="395" t="s">
        <v>1237</v>
      </c>
      <c r="C59" s="404" t="s">
        <v>1245</v>
      </c>
      <c r="D59" s="405" t="s">
        <v>1245</v>
      </c>
      <c r="E59" s="405" t="s">
        <v>1245</v>
      </c>
    </row>
    <row r="60" spans="1:5" ht="38.25">
      <c r="A60" s="406">
        <v>3</v>
      </c>
      <c r="B60" s="407" t="s">
        <v>1496</v>
      </c>
      <c r="C60" s="408">
        <v>16</v>
      </c>
      <c r="D60" s="409">
        <v>1631</v>
      </c>
      <c r="E60" s="410" t="s">
        <v>1500</v>
      </c>
    </row>
    <row r="61" spans="1:5" ht="12.75">
      <c r="A61" s="394">
        <v>4</v>
      </c>
      <c r="B61" s="398" t="s">
        <v>1366</v>
      </c>
      <c r="C61" s="404" t="s">
        <v>1245</v>
      </c>
      <c r="D61" s="405" t="s">
        <v>1245</v>
      </c>
      <c r="E61" s="405" t="s">
        <v>1245</v>
      </c>
    </row>
    <row r="62" spans="1:5" ht="12.75">
      <c r="A62" s="394">
        <v>5</v>
      </c>
      <c r="B62" s="398" t="s">
        <v>1240</v>
      </c>
      <c r="C62" s="404"/>
      <c r="D62" s="405"/>
      <c r="E62" s="405"/>
    </row>
    <row r="63" spans="1:5" ht="12.75">
      <c r="A63" s="394">
        <v>6</v>
      </c>
      <c r="B63" s="398" t="s">
        <v>1497</v>
      </c>
      <c r="C63" s="404" t="s">
        <v>1245</v>
      </c>
      <c r="D63" s="405" t="s">
        <v>1245</v>
      </c>
      <c r="E63" s="405" t="s">
        <v>1245</v>
      </c>
    </row>
    <row r="64" spans="1:7" ht="12.75">
      <c r="A64" s="395">
        <v>7</v>
      </c>
      <c r="B64" s="398" t="s">
        <v>1458</v>
      </c>
      <c r="C64" s="404"/>
      <c r="D64" s="405"/>
      <c r="E64" s="405"/>
      <c r="G64" s="433"/>
    </row>
    <row r="65" spans="1:7" s="8" customFormat="1" ht="12.75">
      <c r="A65" s="1042" t="s">
        <v>1212</v>
      </c>
      <c r="B65" s="1042"/>
      <c r="C65" s="411">
        <f>SUM(C58:C64)</f>
        <v>20</v>
      </c>
      <c r="D65" s="412">
        <f>SUM(D58:D64)</f>
        <v>1991</v>
      </c>
      <c r="E65" s="412">
        <f>SUM(E58:E64)</f>
        <v>262</v>
      </c>
      <c r="G65" s="106"/>
    </row>
    <row r="66" spans="1:7" ht="12.75">
      <c r="A66" s="395"/>
      <c r="B66" s="398" t="s">
        <v>1499</v>
      </c>
      <c r="C66" s="404">
        <f>C47+C56+C65</f>
        <v>105323</v>
      </c>
      <c r="D66" s="405">
        <f>D47+D56+D65</f>
        <v>24605575</v>
      </c>
      <c r="E66" s="405">
        <f>E47+E56+E65</f>
        <v>22961999</v>
      </c>
      <c r="G66" s="433"/>
    </row>
    <row r="67" spans="1:5" ht="12.75">
      <c r="A67" s="413" t="s">
        <v>1505</v>
      </c>
      <c r="B67" s="413"/>
      <c r="C67" s="414"/>
      <c r="D67" s="414"/>
      <c r="E67" s="415"/>
    </row>
    <row r="68" spans="1:5" ht="12.75">
      <c r="A68" s="413"/>
      <c r="B68" s="413" t="s">
        <v>1498</v>
      </c>
      <c r="C68" s="416"/>
      <c r="D68" s="416"/>
      <c r="E68" s="417"/>
    </row>
    <row r="69" spans="1:5" ht="12.75">
      <c r="A69" s="114"/>
      <c r="B69" s="114"/>
      <c r="C69" s="339"/>
      <c r="D69" s="339"/>
      <c r="E69" s="340"/>
    </row>
    <row r="70" spans="1:5" ht="12.75">
      <c r="A70" s="114"/>
      <c r="B70" s="114"/>
      <c r="C70" s="339"/>
      <c r="D70" s="339"/>
      <c r="E70" s="340"/>
    </row>
    <row r="71" spans="1:5" ht="27.75" customHeight="1">
      <c r="A71" s="1040" t="s">
        <v>347</v>
      </c>
      <c r="B71" s="1040"/>
      <c r="C71" s="1040"/>
      <c r="D71" s="1040"/>
      <c r="E71" s="1040"/>
    </row>
    <row r="72" spans="1:5" ht="20.25" customHeight="1">
      <c r="A72" s="391" t="s">
        <v>68</v>
      </c>
      <c r="B72" s="114"/>
      <c r="C72" s="339"/>
      <c r="D72" s="339"/>
      <c r="E72" s="340"/>
    </row>
    <row r="73" spans="1:5" ht="15.75">
      <c r="A73" s="345"/>
      <c r="B73" s="114"/>
      <c r="C73" s="339"/>
      <c r="D73" s="339"/>
      <c r="E73" s="340"/>
    </row>
    <row r="74" spans="1:5" ht="13.5">
      <c r="A74" s="1041" t="s">
        <v>69</v>
      </c>
      <c r="B74" s="929"/>
      <c r="C74" s="929"/>
      <c r="D74" s="929"/>
      <c r="E74" s="929"/>
    </row>
    <row r="75" spans="1:5" ht="12.75">
      <c r="A75"/>
      <c r="B75" s="114"/>
      <c r="C75" s="339"/>
      <c r="D75" s="339"/>
      <c r="E75" s="340"/>
    </row>
    <row r="76" spans="1:5" ht="242.25" customHeight="1">
      <c r="A76" s="349"/>
      <c r="B76" s="114"/>
      <c r="C76" s="339"/>
      <c r="D76" s="339"/>
      <c r="E76" s="340"/>
    </row>
    <row r="77" spans="1:5" ht="22.5" customHeight="1">
      <c r="A77" s="942" t="s">
        <v>70</v>
      </c>
      <c r="B77" s="942"/>
      <c r="C77" s="942"/>
      <c r="D77" s="942"/>
      <c r="E77" s="942"/>
    </row>
    <row r="78" spans="1:5" ht="13.5" customHeight="1">
      <c r="A78" s="344"/>
      <c r="B78" s="58"/>
      <c r="C78" s="339"/>
      <c r="D78" s="339"/>
      <c r="E78" s="340"/>
    </row>
    <row r="79" spans="1:5" ht="150.75" customHeight="1">
      <c r="A79" s="985" t="s">
        <v>71</v>
      </c>
      <c r="B79" s="985"/>
      <c r="C79" s="985"/>
      <c r="D79" s="985"/>
      <c r="E79" s="985"/>
    </row>
    <row r="80" spans="1:4" ht="12.75">
      <c r="A80" s="8"/>
      <c r="B80" s="433"/>
      <c r="C80" s="436"/>
      <c r="D80" s="436"/>
    </row>
    <row r="81" spans="1:4" ht="12.75">
      <c r="A81" s="433"/>
      <c r="B81" s="433"/>
      <c r="C81" s="436"/>
      <c r="D81" s="436"/>
    </row>
    <row r="82" spans="1:4" ht="12.75">
      <c r="A82" s="433"/>
      <c r="B82" s="433"/>
      <c r="C82" s="437"/>
      <c r="D82" s="437"/>
    </row>
    <row r="83" spans="1:4" ht="12.75">
      <c r="A83" s="433"/>
      <c r="B83" s="433"/>
      <c r="C83" s="437"/>
      <c r="D83" s="437"/>
    </row>
    <row r="84" spans="1:4" ht="12.75">
      <c r="A84" s="433"/>
      <c r="B84" s="433"/>
      <c r="C84" s="437"/>
      <c r="D84" s="437"/>
    </row>
    <row r="85" spans="1:4" ht="12.75">
      <c r="A85" s="433"/>
      <c r="B85" s="433"/>
      <c r="C85" s="437"/>
      <c r="D85" s="437"/>
    </row>
    <row r="86" spans="1:4" ht="12.75">
      <c r="A86" s="433"/>
      <c r="B86" s="433"/>
      <c r="C86" s="437"/>
      <c r="D86" s="437"/>
    </row>
    <row r="87" spans="1:4" ht="12.75">
      <c r="A87" s="433"/>
      <c r="B87" s="433"/>
      <c r="C87" s="437"/>
      <c r="D87" s="437"/>
    </row>
    <row r="88" spans="1:4" ht="12.75">
      <c r="A88" s="433"/>
      <c r="B88" s="433"/>
      <c r="C88" s="437"/>
      <c r="D88" s="437"/>
    </row>
    <row r="89" spans="1:4" ht="12.75">
      <c r="A89" s="433"/>
      <c r="B89" s="433"/>
      <c r="C89" s="437"/>
      <c r="D89" s="437"/>
    </row>
    <row r="90" spans="1:4" ht="12.75">
      <c r="A90" s="433"/>
      <c r="B90" s="433"/>
      <c r="C90" s="437"/>
      <c r="D90" s="437"/>
    </row>
    <row r="91" spans="1:4" ht="12.75">
      <c r="A91" s="433"/>
      <c r="B91" s="433"/>
      <c r="C91" s="437"/>
      <c r="D91" s="437"/>
    </row>
    <row r="92" spans="1:4" ht="12.75">
      <c r="A92" s="433"/>
      <c r="B92" s="433"/>
      <c r="C92" s="437"/>
      <c r="D92" s="437"/>
    </row>
    <row r="93" spans="1:4" ht="12.75">
      <c r="A93" s="433"/>
      <c r="B93" s="433"/>
      <c r="C93" s="437"/>
      <c r="D93" s="437"/>
    </row>
    <row r="94" spans="1:4" ht="12.75">
      <c r="A94" s="433"/>
      <c r="B94" s="433"/>
      <c r="C94" s="437"/>
      <c r="D94" s="437"/>
    </row>
    <row r="95" spans="1:4" ht="12.75">
      <c r="A95" s="433"/>
      <c r="B95" s="433"/>
      <c r="C95" s="437"/>
      <c r="D95" s="437"/>
    </row>
    <row r="96" spans="1:4" ht="12.75">
      <c r="A96" s="433"/>
      <c r="B96" s="433"/>
      <c r="C96" s="437"/>
      <c r="D96" s="437"/>
    </row>
    <row r="97" spans="1:4" ht="12.75">
      <c r="A97" s="433"/>
      <c r="B97" s="433"/>
      <c r="C97" s="437"/>
      <c r="D97" s="437"/>
    </row>
    <row r="98" spans="1:4" ht="12.75">
      <c r="A98" s="433"/>
      <c r="B98" s="433"/>
      <c r="C98" s="437"/>
      <c r="D98" s="437"/>
    </row>
    <row r="99" spans="1:4" ht="12.75">
      <c r="A99" s="433"/>
      <c r="B99" s="433"/>
      <c r="C99" s="437"/>
      <c r="D99" s="437"/>
    </row>
    <row r="100" spans="1:4" ht="12.75">
      <c r="A100" s="433"/>
      <c r="B100" s="433"/>
      <c r="C100" s="437"/>
      <c r="D100" s="437"/>
    </row>
    <row r="101" spans="1:4" ht="12.75">
      <c r="A101" s="433"/>
      <c r="B101" s="433"/>
      <c r="C101" s="437"/>
      <c r="D101" s="437"/>
    </row>
    <row r="102" spans="1:4" ht="12.75">
      <c r="A102" s="433"/>
      <c r="B102" s="433"/>
      <c r="C102" s="437"/>
      <c r="D102" s="437"/>
    </row>
    <row r="103" spans="1:4" ht="12.75">
      <c r="A103" s="433"/>
      <c r="B103" s="433"/>
      <c r="C103" s="437"/>
      <c r="D103" s="437"/>
    </row>
    <row r="104" spans="1:4" ht="12.75">
      <c r="A104" s="433"/>
      <c r="B104" s="433"/>
      <c r="C104" s="437"/>
      <c r="D104" s="437"/>
    </row>
    <row r="105" spans="1:4" ht="12.75">
      <c r="A105" s="433"/>
      <c r="B105" s="433"/>
      <c r="C105" s="437"/>
      <c r="D105" s="437"/>
    </row>
    <row r="106" spans="1:4" ht="12.75">
      <c r="A106" s="433"/>
      <c r="B106" s="433"/>
      <c r="C106" s="437"/>
      <c r="D106" s="437"/>
    </row>
    <row r="107" spans="1:4" ht="12.75">
      <c r="A107" s="433"/>
      <c r="B107" s="433"/>
      <c r="C107" s="437"/>
      <c r="D107" s="437"/>
    </row>
    <row r="108" spans="1:4" ht="12.75">
      <c r="A108" s="433"/>
      <c r="B108" s="433"/>
      <c r="C108" s="437"/>
      <c r="D108" s="437"/>
    </row>
    <row r="109" spans="1:4" ht="12.75">
      <c r="A109" s="433"/>
      <c r="B109" s="433"/>
      <c r="C109" s="437"/>
      <c r="D109" s="437"/>
    </row>
    <row r="110" spans="1:4" ht="12.75">
      <c r="A110" s="433"/>
      <c r="B110" s="433"/>
      <c r="C110" s="437"/>
      <c r="D110" s="437"/>
    </row>
    <row r="111" spans="1:4" ht="12.75">
      <c r="A111" s="433"/>
      <c r="B111" s="433"/>
      <c r="C111" s="437"/>
      <c r="D111" s="437"/>
    </row>
    <row r="112" spans="1:4" ht="12.75">
      <c r="A112" s="433"/>
      <c r="B112" s="433"/>
      <c r="C112" s="437"/>
      <c r="D112" s="437"/>
    </row>
    <row r="113" spans="1:4" ht="12.75">
      <c r="A113" s="433"/>
      <c r="B113" s="433"/>
      <c r="C113" s="437"/>
      <c r="D113" s="437"/>
    </row>
    <row r="114" spans="1:4" ht="12.75">
      <c r="A114" s="433"/>
      <c r="B114" s="433"/>
      <c r="C114" s="437"/>
      <c r="D114" s="437"/>
    </row>
    <row r="115" spans="1:4" ht="12.75">
      <c r="A115" s="433"/>
      <c r="B115" s="433"/>
      <c r="C115" s="437"/>
      <c r="D115" s="437"/>
    </row>
    <row r="116" spans="1:4" ht="12.75">
      <c r="A116" s="433"/>
      <c r="B116" s="433"/>
      <c r="C116" s="437"/>
      <c r="D116" s="437"/>
    </row>
    <row r="117" spans="1:4" ht="12.75">
      <c r="A117" s="433"/>
      <c r="B117" s="433"/>
      <c r="C117" s="437"/>
      <c r="D117" s="437"/>
    </row>
    <row r="118" spans="1:4" ht="12.75">
      <c r="A118" s="433"/>
      <c r="B118" s="433"/>
      <c r="C118" s="437"/>
      <c r="D118" s="437"/>
    </row>
    <row r="119" spans="1:4" ht="12.75">
      <c r="A119" s="433"/>
      <c r="B119" s="433"/>
      <c r="C119" s="437"/>
      <c r="D119" s="437"/>
    </row>
    <row r="120" spans="1:4" ht="12.75">
      <c r="A120" s="433"/>
      <c r="B120" s="433"/>
      <c r="C120" s="437"/>
      <c r="D120" s="437"/>
    </row>
    <row r="121" spans="1:4" ht="12.75">
      <c r="A121" s="433"/>
      <c r="B121" s="433"/>
      <c r="C121" s="437"/>
      <c r="D121" s="437"/>
    </row>
    <row r="122" spans="1:4" ht="12.75">
      <c r="A122" s="433"/>
      <c r="B122" s="433"/>
      <c r="C122" s="437"/>
      <c r="D122" s="437"/>
    </row>
    <row r="123" spans="1:4" ht="12.75">
      <c r="A123" s="433"/>
      <c r="B123" s="433"/>
      <c r="C123" s="437"/>
      <c r="D123" s="437"/>
    </row>
    <row r="124" spans="1:4" ht="12.75">
      <c r="A124" s="433"/>
      <c r="B124" s="433"/>
      <c r="C124" s="437"/>
      <c r="D124" s="437"/>
    </row>
    <row r="125" spans="1:4" ht="12.75">
      <c r="A125" s="433"/>
      <c r="B125" s="433"/>
      <c r="C125" s="437"/>
      <c r="D125" s="437"/>
    </row>
    <row r="126" spans="1:4" ht="12.75">
      <c r="A126" s="433"/>
      <c r="B126" s="433"/>
      <c r="C126" s="437"/>
      <c r="D126" s="437"/>
    </row>
    <row r="127" spans="1:4" ht="12.75">
      <c r="A127" s="433"/>
      <c r="B127" s="433"/>
      <c r="C127" s="437"/>
      <c r="D127" s="437"/>
    </row>
    <row r="128" spans="1:4" ht="12.75">
      <c r="A128" s="433"/>
      <c r="B128" s="433"/>
      <c r="C128" s="437"/>
      <c r="D128" s="437"/>
    </row>
    <row r="129" spans="1:4" ht="12.75">
      <c r="A129" s="433"/>
      <c r="B129" s="433"/>
      <c r="C129" s="437"/>
      <c r="D129" s="437"/>
    </row>
    <row r="130" spans="1:4" ht="12.75">
      <c r="A130" s="433"/>
      <c r="B130" s="433"/>
      <c r="C130" s="437"/>
      <c r="D130" s="437"/>
    </row>
    <row r="131" spans="1:4" ht="12.75">
      <c r="A131" s="433"/>
      <c r="B131" s="433"/>
      <c r="C131" s="437"/>
      <c r="D131" s="437"/>
    </row>
    <row r="132" spans="1:4" ht="12.75">
      <c r="A132" s="433"/>
      <c r="B132" s="433"/>
      <c r="C132" s="437"/>
      <c r="D132" s="437"/>
    </row>
    <row r="133" spans="1:4" ht="12.75">
      <c r="A133" s="433"/>
      <c r="B133" s="433"/>
      <c r="C133" s="437"/>
      <c r="D133" s="437"/>
    </row>
    <row r="134" spans="1:4" ht="12.75">
      <c r="A134" s="433"/>
      <c r="B134" s="433"/>
      <c r="C134" s="437"/>
      <c r="D134" s="437"/>
    </row>
    <row r="135" spans="1:4" ht="12.75">
      <c r="A135" s="433"/>
      <c r="B135" s="433"/>
      <c r="C135" s="437"/>
      <c r="D135" s="437"/>
    </row>
    <row r="136" spans="1:4" ht="12.75">
      <c r="A136" s="433"/>
      <c r="B136" s="433"/>
      <c r="C136" s="437"/>
      <c r="D136" s="437"/>
    </row>
    <row r="137" spans="1:4" ht="12.75">
      <c r="A137" s="433"/>
      <c r="B137" s="433"/>
      <c r="C137" s="437"/>
      <c r="D137" s="437"/>
    </row>
    <row r="138" spans="1:4" ht="12.75">
      <c r="A138" s="433"/>
      <c r="B138" s="433"/>
      <c r="C138" s="437"/>
      <c r="D138" s="437"/>
    </row>
    <row r="139" spans="1:4" ht="12.75">
      <c r="A139" s="433"/>
      <c r="B139" s="433"/>
      <c r="C139" s="437"/>
      <c r="D139" s="437"/>
    </row>
    <row r="140" spans="1:4" ht="12.75">
      <c r="A140" s="433"/>
      <c r="B140" s="433"/>
      <c r="C140" s="437"/>
      <c r="D140" s="437"/>
    </row>
    <row r="141" spans="1:4" ht="12.75">
      <c r="A141" s="433"/>
      <c r="B141" s="433"/>
      <c r="C141" s="437"/>
      <c r="D141" s="437"/>
    </row>
    <row r="142" spans="1:4" ht="12.75">
      <c r="A142" s="433"/>
      <c r="B142" s="433"/>
      <c r="C142" s="437"/>
      <c r="D142" s="437"/>
    </row>
    <row r="143" spans="1:4" ht="12.75">
      <c r="A143" s="433"/>
      <c r="B143" s="433"/>
      <c r="C143" s="437"/>
      <c r="D143" s="437"/>
    </row>
    <row r="144" spans="1:4" ht="12.75">
      <c r="A144" s="433"/>
      <c r="B144" s="433"/>
      <c r="C144" s="437"/>
      <c r="D144" s="437"/>
    </row>
    <row r="145" spans="1:4" ht="12.75">
      <c r="A145" s="433"/>
      <c r="B145" s="433"/>
      <c r="C145" s="437"/>
      <c r="D145" s="437"/>
    </row>
    <row r="146" spans="1:4" ht="12.75">
      <c r="A146" s="433"/>
      <c r="B146" s="433"/>
      <c r="C146" s="437"/>
      <c r="D146" s="437"/>
    </row>
    <row r="147" spans="1:4" ht="12.75">
      <c r="A147" s="433"/>
      <c r="B147" s="433"/>
      <c r="C147" s="437"/>
      <c r="D147" s="437"/>
    </row>
    <row r="148" spans="1:4" ht="12.75">
      <c r="A148" s="433"/>
      <c r="B148" s="433"/>
      <c r="C148" s="437"/>
      <c r="D148" s="437"/>
    </row>
    <row r="149" spans="1:4" ht="12.75">
      <c r="A149" s="433"/>
      <c r="B149" s="433"/>
      <c r="C149" s="437"/>
      <c r="D149" s="437"/>
    </row>
    <row r="150" spans="1:4" ht="12.75">
      <c r="A150" s="433"/>
      <c r="B150" s="433"/>
      <c r="C150" s="437"/>
      <c r="D150" s="437"/>
    </row>
    <row r="151" spans="1:4" ht="12.75">
      <c r="A151" s="433"/>
      <c r="B151" s="433"/>
      <c r="C151" s="437"/>
      <c r="D151" s="437"/>
    </row>
    <row r="152" spans="1:4" ht="12.75">
      <c r="A152" s="433"/>
      <c r="B152" s="433"/>
      <c r="C152" s="437"/>
      <c r="D152" s="437"/>
    </row>
    <row r="153" spans="1:4" ht="12.75">
      <c r="A153" s="433"/>
      <c r="B153" s="433"/>
      <c r="C153" s="437"/>
      <c r="D153" s="437"/>
    </row>
    <row r="154" spans="1:4" ht="12.75">
      <c r="A154" s="433"/>
      <c r="B154" s="433"/>
      <c r="C154" s="437"/>
      <c r="D154" s="437"/>
    </row>
    <row r="155" spans="1:4" ht="12.75">
      <c r="A155" s="433"/>
      <c r="B155" s="433"/>
      <c r="C155" s="437"/>
      <c r="D155" s="437"/>
    </row>
    <row r="156" spans="1:4" ht="12.75">
      <c r="A156" s="433"/>
      <c r="B156" s="433"/>
      <c r="C156" s="437"/>
      <c r="D156" s="437"/>
    </row>
    <row r="157" spans="1:4" ht="12.75">
      <c r="A157" s="433"/>
      <c r="B157" s="433"/>
      <c r="C157" s="437"/>
      <c r="D157" s="437"/>
    </row>
    <row r="158" spans="1:4" ht="12.75">
      <c r="A158" s="433"/>
      <c r="B158" s="433"/>
      <c r="C158" s="437"/>
      <c r="D158" s="437"/>
    </row>
    <row r="159" spans="1:4" ht="12.75">
      <c r="A159" s="433"/>
      <c r="B159" s="433"/>
      <c r="C159" s="437"/>
      <c r="D159" s="437"/>
    </row>
    <row r="160" spans="1:4" ht="12.75">
      <c r="A160" s="433"/>
      <c r="B160" s="433"/>
      <c r="C160" s="437"/>
      <c r="D160" s="437"/>
    </row>
    <row r="161" spans="1:4" ht="12.75">
      <c r="A161" s="433"/>
      <c r="B161" s="433"/>
      <c r="C161" s="437"/>
      <c r="D161" s="437"/>
    </row>
    <row r="162" spans="1:4" ht="12.75">
      <c r="A162" s="433"/>
      <c r="B162" s="433"/>
      <c r="C162" s="437"/>
      <c r="D162" s="437"/>
    </row>
    <row r="163" spans="1:4" ht="12.75">
      <c r="A163" s="433"/>
      <c r="B163" s="433"/>
      <c r="C163" s="437"/>
      <c r="D163" s="437"/>
    </row>
    <row r="164" spans="1:4" ht="12.75">
      <c r="A164" s="433"/>
      <c r="B164" s="433"/>
      <c r="C164" s="437"/>
      <c r="D164" s="437"/>
    </row>
    <row r="165" spans="1:4" ht="12.75">
      <c r="A165" s="433"/>
      <c r="B165" s="433"/>
      <c r="C165" s="437"/>
      <c r="D165" s="437"/>
    </row>
    <row r="166" spans="1:4" ht="12.75">
      <c r="A166" s="433"/>
      <c r="B166" s="433"/>
      <c r="C166" s="437"/>
      <c r="D166" s="437"/>
    </row>
    <row r="167" spans="1:4" ht="12.75">
      <c r="A167" s="433"/>
      <c r="B167" s="433"/>
      <c r="C167" s="437"/>
      <c r="D167" s="437"/>
    </row>
    <row r="168" spans="1:4" ht="12.75">
      <c r="A168" s="433"/>
      <c r="B168" s="433"/>
      <c r="C168" s="437"/>
      <c r="D168" s="437"/>
    </row>
    <row r="169" spans="1:4" ht="12.75">
      <c r="A169" s="433"/>
      <c r="B169" s="433"/>
      <c r="C169" s="437"/>
      <c r="D169" s="437"/>
    </row>
    <row r="170" spans="1:4" ht="12.75">
      <c r="A170" s="433"/>
      <c r="B170" s="433"/>
      <c r="C170" s="437"/>
      <c r="D170" s="437"/>
    </row>
    <row r="171" spans="1:4" ht="12.75">
      <c r="A171" s="435"/>
      <c r="B171" s="433"/>
      <c r="C171" s="437"/>
      <c r="D171" s="437"/>
    </row>
    <row r="172" spans="1:4" ht="12.75">
      <c r="A172" s="435"/>
      <c r="B172" s="433"/>
      <c r="C172" s="437"/>
      <c r="D172" s="437"/>
    </row>
    <row r="173" spans="1:4" ht="12.75">
      <c r="A173" s="435"/>
      <c r="B173" s="433"/>
      <c r="C173" s="437"/>
      <c r="D173" s="437"/>
    </row>
    <row r="174" spans="1:4" ht="12.75">
      <c r="A174" s="435"/>
      <c r="B174" s="433"/>
      <c r="C174" s="436"/>
      <c r="D174" s="436"/>
    </row>
    <row r="175" spans="1:4" ht="12.75">
      <c r="A175" s="435"/>
      <c r="B175" s="433"/>
      <c r="C175" s="437"/>
      <c r="D175" s="437"/>
    </row>
    <row r="176" spans="1:4" ht="12.75">
      <c r="A176" s="435"/>
      <c r="B176" s="433"/>
      <c r="C176" s="438"/>
      <c r="D176" s="438"/>
    </row>
    <row r="177" spans="1:4" ht="12.75">
      <c r="A177" s="435"/>
      <c r="B177" s="433"/>
      <c r="C177" s="436"/>
      <c r="D177" s="436"/>
    </row>
    <row r="178" spans="1:4" ht="12.75">
      <c r="A178" s="435"/>
      <c r="B178" s="433"/>
      <c r="C178" s="436"/>
      <c r="D178" s="436"/>
    </row>
    <row r="179" spans="1:4" ht="12.75">
      <c r="A179" s="435"/>
      <c r="B179" s="433"/>
      <c r="C179" s="436"/>
      <c r="D179" s="436"/>
    </row>
    <row r="180" spans="1:4" ht="12.75">
      <c r="A180" s="435"/>
      <c r="B180" s="433"/>
      <c r="C180" s="436"/>
      <c r="D180" s="436"/>
    </row>
    <row r="181" spans="1:4" ht="12.75">
      <c r="A181" s="435"/>
      <c r="B181" s="433"/>
      <c r="C181" s="436"/>
      <c r="D181" s="436"/>
    </row>
    <row r="182" spans="1:4" ht="12.75">
      <c r="A182" s="435"/>
      <c r="B182" s="433"/>
      <c r="C182" s="436"/>
      <c r="D182" s="436"/>
    </row>
    <row r="183" spans="1:5" s="433" customFormat="1" ht="12.75">
      <c r="A183" s="435"/>
      <c r="C183" s="436"/>
      <c r="D183" s="436"/>
      <c r="E183" s="436"/>
    </row>
    <row r="184" spans="1:4" ht="12.75">
      <c r="A184" s="435"/>
      <c r="B184" s="433"/>
      <c r="C184" s="436"/>
      <c r="D184" s="436"/>
    </row>
    <row r="185" spans="1:4" ht="12.75">
      <c r="A185" s="435"/>
      <c r="B185" s="433"/>
      <c r="C185" s="436"/>
      <c r="D185" s="436"/>
    </row>
    <row r="186" spans="1:4" ht="12.75">
      <c r="A186" s="435"/>
      <c r="B186" s="433"/>
      <c r="C186" s="436"/>
      <c r="D186" s="436"/>
    </row>
    <row r="187" spans="1:4" ht="12.75">
      <c r="A187" s="435"/>
      <c r="B187" s="433"/>
      <c r="C187" s="436"/>
      <c r="D187" s="436"/>
    </row>
    <row r="188" spans="1:4" ht="12.75">
      <c r="A188" s="435"/>
      <c r="B188" s="433"/>
      <c r="C188" s="436"/>
      <c r="D188" s="436"/>
    </row>
    <row r="189" spans="1:4" ht="12.75">
      <c r="A189" s="435"/>
      <c r="B189" s="433"/>
      <c r="C189" s="436"/>
      <c r="D189" s="436"/>
    </row>
    <row r="190" spans="1:4" ht="12.75">
      <c r="A190" s="435"/>
      <c r="B190" s="433"/>
      <c r="C190" s="436"/>
      <c r="D190" s="436"/>
    </row>
    <row r="191" spans="1:4" ht="12.75">
      <c r="A191" s="435"/>
      <c r="B191" s="433"/>
      <c r="C191" s="436"/>
      <c r="D191" s="436"/>
    </row>
    <row r="192" spans="1:4" ht="12.75">
      <c r="A192" s="435"/>
      <c r="B192" s="433"/>
      <c r="C192" s="436"/>
      <c r="D192" s="436"/>
    </row>
    <row r="193" spans="1:4" ht="12.75">
      <c r="A193" s="435"/>
      <c r="B193" s="433"/>
      <c r="C193" s="436"/>
      <c r="D193" s="436"/>
    </row>
  </sheetData>
  <sheetProtection/>
  <mergeCells count="14">
    <mergeCell ref="B14:E14"/>
    <mergeCell ref="B15:E15"/>
    <mergeCell ref="C16:E16"/>
    <mergeCell ref="B17:E17"/>
    <mergeCell ref="B13:E13"/>
    <mergeCell ref="A71:E71"/>
    <mergeCell ref="A74:E74"/>
    <mergeCell ref="A79:E79"/>
    <mergeCell ref="A77:E77"/>
    <mergeCell ref="A65:B65"/>
    <mergeCell ref="A22:E22"/>
    <mergeCell ref="A47:B47"/>
    <mergeCell ref="A57:E57"/>
    <mergeCell ref="D23:E23"/>
  </mergeCells>
  <printOptions horizontalCentered="1"/>
  <pageMargins left="0.75" right="0.75" top="0.51" bottom="0.56" header="0.32" footer="0.36"/>
  <pageSetup horizontalDpi="600" verticalDpi="600" orientation="portrait" paperSize="9" r:id="rId2"/>
  <headerFooter alignWithMargins="0">
    <oddHeader>&amp;LFORESTS</oddHeader>
    <oddFooter>&amp;C57
</oddFooter>
  </headerFooter>
  <rowBreaks count="2" manualBreakCount="2">
    <brk id="19" max="4" man="1"/>
    <brk id="70" max="4" man="1"/>
  </rowBreaks>
  <drawing r:id="rId1"/>
</worksheet>
</file>

<file path=xl/worksheets/sheet24.xml><?xml version="1.0" encoding="utf-8"?>
<worksheet xmlns="http://schemas.openxmlformats.org/spreadsheetml/2006/main" xmlns:r="http://schemas.openxmlformats.org/officeDocument/2006/relationships">
  <dimension ref="A1:M32"/>
  <sheetViews>
    <sheetView view="pageBreakPreview" zoomScale="60" zoomScalePageLayoutView="0" workbookViewId="0" topLeftCell="A4">
      <selection activeCell="A1" sqref="A1:E1"/>
    </sheetView>
  </sheetViews>
  <sheetFormatPr defaultColWidth="9.140625" defaultRowHeight="12.75"/>
  <cols>
    <col min="1" max="1" width="6.00390625" style="0" customWidth="1"/>
    <col min="2" max="2" width="16.7109375" style="0" customWidth="1"/>
    <col min="3" max="3" width="14.421875" style="0" hidden="1" customWidth="1"/>
    <col min="4" max="4" width="21.7109375" style="0" customWidth="1"/>
    <col min="5" max="5" width="29.421875" style="0" customWidth="1"/>
    <col min="7" max="7" width="13.140625" style="0" hidden="1" customWidth="1"/>
    <col min="8" max="8" width="19.57421875" style="0" hidden="1" customWidth="1"/>
    <col min="9" max="12" width="0" style="0" hidden="1" customWidth="1"/>
    <col min="13" max="13" width="18.28125" style="0" hidden="1" customWidth="1"/>
    <col min="14" max="14" width="0" style="0" hidden="1" customWidth="1"/>
  </cols>
  <sheetData>
    <row r="1" spans="1:5" ht="52.5" customHeight="1">
      <c r="A1" s="1054" t="s">
        <v>57</v>
      </c>
      <c r="B1" s="1054"/>
      <c r="C1" s="1054"/>
      <c r="D1" s="1054"/>
      <c r="E1" s="1054"/>
    </row>
    <row r="2" spans="1:7" s="11" customFormat="1" ht="43.5" customHeight="1">
      <c r="A2" s="1031" t="s">
        <v>17</v>
      </c>
      <c r="B2" s="1031"/>
      <c r="C2" s="1031"/>
      <c r="D2" s="1031"/>
      <c r="E2" s="1031"/>
      <c r="F2" s="23"/>
      <c r="G2" s="23"/>
    </row>
    <row r="3" spans="3:6" s="9" customFormat="1" ht="14.25" customHeight="1">
      <c r="C3" s="24"/>
      <c r="D3" s="1053" t="s">
        <v>1310</v>
      </c>
      <c r="E3" s="1053"/>
      <c r="F3" s="16"/>
    </row>
    <row r="4" spans="1:8" s="48" customFormat="1" ht="30" customHeight="1">
      <c r="A4" s="69" t="s">
        <v>1276</v>
      </c>
      <c r="B4" s="61" t="s">
        <v>1244</v>
      </c>
      <c r="C4" s="55"/>
      <c r="D4" s="206" t="s">
        <v>1334</v>
      </c>
      <c r="E4" s="156" t="s">
        <v>1335</v>
      </c>
      <c r="F4" s="56"/>
      <c r="G4" s="61" t="s">
        <v>1244</v>
      </c>
      <c r="H4" s="157" t="s">
        <v>1338</v>
      </c>
    </row>
    <row r="5" spans="1:8" s="48" customFormat="1" ht="12.75" customHeight="1">
      <c r="A5" s="151"/>
      <c r="B5" s="59"/>
      <c r="C5" s="59"/>
      <c r="D5" s="203"/>
      <c r="E5" s="77"/>
      <c r="F5" s="56"/>
      <c r="G5" s="59"/>
      <c r="H5" s="49"/>
    </row>
    <row r="6" spans="1:12" s="48" customFormat="1" ht="20.25" customHeight="1">
      <c r="A6" s="76">
        <v>1</v>
      </c>
      <c r="B6" s="152">
        <v>1980</v>
      </c>
      <c r="C6" s="152"/>
      <c r="D6" s="76" t="s">
        <v>1245</v>
      </c>
      <c r="E6" s="154" t="s">
        <v>1245</v>
      </c>
      <c r="F6" s="56"/>
      <c r="G6" s="152">
        <v>1980</v>
      </c>
      <c r="H6" s="153" t="s">
        <v>1245</v>
      </c>
      <c r="L6" s="57"/>
    </row>
    <row r="7" spans="1:13" s="48" customFormat="1" ht="20.25" customHeight="1">
      <c r="A7" s="76">
        <v>2</v>
      </c>
      <c r="B7" s="152">
        <v>1981</v>
      </c>
      <c r="C7" s="152"/>
      <c r="D7" s="204">
        <v>1331.7</v>
      </c>
      <c r="E7" s="155">
        <v>1331.7</v>
      </c>
      <c r="F7" s="56"/>
      <c r="G7" s="152">
        <v>1981</v>
      </c>
      <c r="H7" s="138">
        <v>1331.7</v>
      </c>
      <c r="I7" s="158"/>
      <c r="L7" s="152">
        <v>1981</v>
      </c>
      <c r="M7" s="52">
        <f>+H7/100</f>
        <v>13.317</v>
      </c>
    </row>
    <row r="8" spans="1:13" s="48" customFormat="1" ht="20.25" customHeight="1">
      <c r="A8" s="76">
        <v>3</v>
      </c>
      <c r="B8" s="152">
        <v>1982</v>
      </c>
      <c r="C8" s="152"/>
      <c r="D8" s="204">
        <v>3674.32</v>
      </c>
      <c r="E8" s="155">
        <v>5006.02</v>
      </c>
      <c r="F8" s="56"/>
      <c r="G8" s="152">
        <v>1982</v>
      </c>
      <c r="H8" s="138">
        <v>3674.32</v>
      </c>
      <c r="I8" s="158"/>
      <c r="L8" s="152">
        <v>1982</v>
      </c>
      <c r="M8" s="52">
        <f aca="true" t="shared" si="0" ref="M8:M30">+H8/100</f>
        <v>36.7432</v>
      </c>
    </row>
    <row r="9" spans="1:13" s="48" customFormat="1" ht="20.25" customHeight="1">
      <c r="A9" s="76">
        <v>4</v>
      </c>
      <c r="B9" s="152">
        <v>1983</v>
      </c>
      <c r="C9" s="152"/>
      <c r="D9" s="204">
        <v>5100.51</v>
      </c>
      <c r="E9" s="154">
        <v>10106.53</v>
      </c>
      <c r="F9" s="56"/>
      <c r="G9" s="152">
        <v>1983</v>
      </c>
      <c r="H9" s="138">
        <v>5100.51</v>
      </c>
      <c r="I9" s="158"/>
      <c r="L9" s="152">
        <v>1983</v>
      </c>
      <c r="M9" s="52">
        <f t="shared" si="0"/>
        <v>51.0051</v>
      </c>
    </row>
    <row r="10" spans="1:13" s="48" customFormat="1" ht="20.25" customHeight="1">
      <c r="A10" s="76">
        <v>5</v>
      </c>
      <c r="B10" s="152">
        <v>1984</v>
      </c>
      <c r="C10" s="152"/>
      <c r="D10" s="204">
        <v>9348.9</v>
      </c>
      <c r="E10" s="154">
        <v>19455.43</v>
      </c>
      <c r="F10" s="56"/>
      <c r="G10" s="152">
        <v>1984</v>
      </c>
      <c r="H10" s="138">
        <v>9348.9</v>
      </c>
      <c r="I10" s="158"/>
      <c r="L10" s="152">
        <v>1984</v>
      </c>
      <c r="M10" s="52">
        <f t="shared" si="0"/>
        <v>93.48899999999999</v>
      </c>
    </row>
    <row r="11" spans="1:13" s="48" customFormat="1" ht="20.25" customHeight="1">
      <c r="A11" s="76">
        <v>6</v>
      </c>
      <c r="B11" s="152">
        <v>1985</v>
      </c>
      <c r="C11" s="152"/>
      <c r="D11" s="204">
        <v>7676.83</v>
      </c>
      <c r="E11" s="154">
        <v>27132.26</v>
      </c>
      <c r="F11" s="56"/>
      <c r="G11" s="152">
        <v>1985</v>
      </c>
      <c r="H11" s="138">
        <v>7676.83</v>
      </c>
      <c r="I11" s="158"/>
      <c r="L11" s="152">
        <v>1985</v>
      </c>
      <c r="M11" s="52">
        <f t="shared" si="0"/>
        <v>76.7683</v>
      </c>
    </row>
    <row r="12" spans="1:13" s="48" customFormat="1" ht="20.25" customHeight="1">
      <c r="A12" s="76">
        <v>7</v>
      </c>
      <c r="B12" s="152">
        <v>1986</v>
      </c>
      <c r="C12" s="152"/>
      <c r="D12" s="204">
        <v>9310.45</v>
      </c>
      <c r="E12" s="154">
        <v>36442.71</v>
      </c>
      <c r="F12" s="56"/>
      <c r="G12" s="152">
        <v>1986</v>
      </c>
      <c r="H12" s="138">
        <v>9310.45</v>
      </c>
      <c r="I12" s="158"/>
      <c r="L12" s="152">
        <v>1986</v>
      </c>
      <c r="M12" s="52">
        <f t="shared" si="0"/>
        <v>93.1045</v>
      </c>
    </row>
    <row r="13" spans="1:13" s="48" customFormat="1" ht="20.25" customHeight="1">
      <c r="A13" s="76">
        <v>8</v>
      </c>
      <c r="B13" s="152">
        <v>1987</v>
      </c>
      <c r="C13" s="152"/>
      <c r="D13" s="204">
        <v>25925.97</v>
      </c>
      <c r="E13" s="154">
        <v>62368.68</v>
      </c>
      <c r="F13" s="56"/>
      <c r="G13" s="152">
        <v>1987</v>
      </c>
      <c r="H13" s="138">
        <v>25925.97</v>
      </c>
      <c r="I13" s="158"/>
      <c r="L13" s="152">
        <v>1987</v>
      </c>
      <c r="M13" s="52">
        <f t="shared" si="0"/>
        <v>259.2597</v>
      </c>
    </row>
    <row r="14" spans="1:13" s="48" customFormat="1" ht="20.25" customHeight="1">
      <c r="A14" s="76">
        <v>9</v>
      </c>
      <c r="B14" s="152">
        <v>1988</v>
      </c>
      <c r="C14" s="152"/>
      <c r="D14" s="204">
        <v>4868.71</v>
      </c>
      <c r="E14" s="154">
        <v>67237.39</v>
      </c>
      <c r="F14" s="56"/>
      <c r="G14" s="152">
        <v>1988</v>
      </c>
      <c r="H14" s="138">
        <v>4868.71</v>
      </c>
      <c r="I14" s="158"/>
      <c r="L14" s="152">
        <v>1988</v>
      </c>
      <c r="M14" s="52">
        <f t="shared" si="0"/>
        <v>48.6871</v>
      </c>
    </row>
    <row r="15" spans="1:13" s="48" customFormat="1" ht="20.25" customHeight="1">
      <c r="A15" s="76">
        <v>10</v>
      </c>
      <c r="B15" s="152">
        <v>1989</v>
      </c>
      <c r="C15" s="152"/>
      <c r="D15" s="204">
        <v>66768.09</v>
      </c>
      <c r="E15" s="154">
        <v>134005.48</v>
      </c>
      <c r="F15" s="56"/>
      <c r="G15" s="152">
        <v>1989</v>
      </c>
      <c r="H15" s="138">
        <v>66768.09</v>
      </c>
      <c r="I15" s="158"/>
      <c r="L15" s="152">
        <v>1989</v>
      </c>
      <c r="M15" s="52">
        <f t="shared" si="0"/>
        <v>667.6809</v>
      </c>
    </row>
    <row r="16" spans="1:13" s="48" customFormat="1" ht="20.25" customHeight="1">
      <c r="A16" s="76">
        <v>11</v>
      </c>
      <c r="B16" s="152">
        <v>1990</v>
      </c>
      <c r="C16" s="152"/>
      <c r="D16" s="204">
        <v>127361.79</v>
      </c>
      <c r="E16" s="154">
        <v>261367.27</v>
      </c>
      <c r="F16" s="56"/>
      <c r="G16" s="152">
        <v>1990</v>
      </c>
      <c r="H16" s="138">
        <v>127361.79</v>
      </c>
      <c r="I16" s="158"/>
      <c r="L16" s="152">
        <v>1990</v>
      </c>
      <c r="M16" s="52">
        <f t="shared" si="0"/>
        <v>1273.6179</v>
      </c>
    </row>
    <row r="17" spans="1:13" s="48" customFormat="1" ht="20.25" customHeight="1">
      <c r="A17" s="76">
        <v>12</v>
      </c>
      <c r="B17" s="152">
        <v>1991</v>
      </c>
      <c r="C17" s="152"/>
      <c r="D17" s="204">
        <v>5065.35</v>
      </c>
      <c r="E17" s="154">
        <v>266432.62</v>
      </c>
      <c r="F17" s="56"/>
      <c r="G17" s="152">
        <v>1991</v>
      </c>
      <c r="H17" s="138">
        <v>5065.35</v>
      </c>
      <c r="I17" s="158"/>
      <c r="L17" s="152">
        <v>1991</v>
      </c>
      <c r="M17" s="52">
        <f t="shared" si="0"/>
        <v>50.6535</v>
      </c>
    </row>
    <row r="18" spans="1:13" s="48" customFormat="1" ht="20.25" customHeight="1">
      <c r="A18" s="76">
        <v>13</v>
      </c>
      <c r="B18" s="152">
        <v>1992</v>
      </c>
      <c r="C18" s="152"/>
      <c r="D18" s="204">
        <v>21756.77</v>
      </c>
      <c r="E18" s="154">
        <v>288189.39</v>
      </c>
      <c r="F18" s="56"/>
      <c r="G18" s="152">
        <v>1992</v>
      </c>
      <c r="H18" s="138">
        <v>21756.77</v>
      </c>
      <c r="I18" s="158"/>
      <c r="L18" s="152">
        <v>1992</v>
      </c>
      <c r="M18" s="52">
        <f t="shared" si="0"/>
        <v>217.5677</v>
      </c>
    </row>
    <row r="19" spans="1:13" s="48" customFormat="1" ht="20.25" customHeight="1">
      <c r="A19" s="76">
        <v>14</v>
      </c>
      <c r="B19" s="152">
        <v>1993</v>
      </c>
      <c r="C19" s="152"/>
      <c r="D19" s="204">
        <v>16182.51</v>
      </c>
      <c r="E19" s="155">
        <v>304371.9</v>
      </c>
      <c r="F19" s="56"/>
      <c r="G19" s="152">
        <v>1993</v>
      </c>
      <c r="H19" s="138">
        <v>16182.51</v>
      </c>
      <c r="I19" s="158"/>
      <c r="L19" s="152">
        <v>1993</v>
      </c>
      <c r="M19" s="52">
        <f t="shared" si="0"/>
        <v>161.8251</v>
      </c>
    </row>
    <row r="20" spans="1:13" s="48" customFormat="1" ht="20.25" customHeight="1">
      <c r="A20" s="76">
        <v>15</v>
      </c>
      <c r="B20" s="152">
        <v>1994</v>
      </c>
      <c r="C20" s="152"/>
      <c r="D20" s="204">
        <v>59962.02</v>
      </c>
      <c r="E20" s="154">
        <v>364333.92</v>
      </c>
      <c r="F20" s="56"/>
      <c r="G20" s="152">
        <v>1994</v>
      </c>
      <c r="H20" s="138">
        <v>59962.02</v>
      </c>
      <c r="I20" s="158"/>
      <c r="L20" s="152">
        <v>1994</v>
      </c>
      <c r="M20" s="52">
        <f t="shared" si="0"/>
        <v>599.6202</v>
      </c>
    </row>
    <row r="21" spans="1:13" s="48" customFormat="1" ht="20.25" customHeight="1">
      <c r="A21" s="76">
        <v>16</v>
      </c>
      <c r="B21" s="152">
        <v>1995</v>
      </c>
      <c r="C21" s="152"/>
      <c r="D21" s="204">
        <v>51428.98</v>
      </c>
      <c r="E21" s="155">
        <v>415762.9</v>
      </c>
      <c r="F21" s="56"/>
      <c r="G21" s="152">
        <v>1995</v>
      </c>
      <c r="H21" s="138">
        <v>51428.98</v>
      </c>
      <c r="I21" s="158"/>
      <c r="L21" s="152">
        <v>1995</v>
      </c>
      <c r="M21" s="52">
        <f t="shared" si="0"/>
        <v>514.2898</v>
      </c>
    </row>
    <row r="22" spans="1:13" s="48" customFormat="1" ht="20.25" customHeight="1">
      <c r="A22" s="76">
        <v>17</v>
      </c>
      <c r="B22" s="152">
        <v>1996</v>
      </c>
      <c r="C22" s="152"/>
      <c r="D22" s="204">
        <v>32862.55</v>
      </c>
      <c r="E22" s="154">
        <v>448625.45</v>
      </c>
      <c r="F22" s="56"/>
      <c r="G22" s="152">
        <v>1996</v>
      </c>
      <c r="H22" s="138">
        <v>32862.55</v>
      </c>
      <c r="I22" s="158"/>
      <c r="L22" s="152">
        <v>1996</v>
      </c>
      <c r="M22" s="52">
        <f t="shared" si="0"/>
        <v>328.62550000000005</v>
      </c>
    </row>
    <row r="23" spans="1:13" s="48" customFormat="1" ht="20.25" customHeight="1">
      <c r="A23" s="76">
        <v>18</v>
      </c>
      <c r="B23" s="152">
        <v>1997</v>
      </c>
      <c r="C23" s="152"/>
      <c r="D23" s="204">
        <v>24738.43</v>
      </c>
      <c r="E23" s="154">
        <v>473363.88</v>
      </c>
      <c r="F23" s="56"/>
      <c r="G23" s="152">
        <v>1997</v>
      </c>
      <c r="H23" s="138">
        <v>24738.43</v>
      </c>
      <c r="I23" s="158"/>
      <c r="L23" s="152">
        <v>1997</v>
      </c>
      <c r="M23" s="52">
        <f t="shared" si="0"/>
        <v>247.3843</v>
      </c>
    </row>
    <row r="24" spans="1:13" s="48" customFormat="1" ht="20.25" customHeight="1">
      <c r="A24" s="76">
        <v>19</v>
      </c>
      <c r="B24" s="152">
        <v>1998</v>
      </c>
      <c r="C24" s="152"/>
      <c r="D24" s="204">
        <v>18425.21</v>
      </c>
      <c r="E24" s="154">
        <v>491789.09</v>
      </c>
      <c r="F24" s="56"/>
      <c r="G24" s="152">
        <v>1998</v>
      </c>
      <c r="H24" s="138">
        <v>18425.21</v>
      </c>
      <c r="I24" s="158"/>
      <c r="L24" s="152">
        <v>1998</v>
      </c>
      <c r="M24" s="52">
        <f t="shared" si="0"/>
        <v>184.25209999999998</v>
      </c>
    </row>
    <row r="25" spans="1:13" s="48" customFormat="1" ht="20.25" customHeight="1">
      <c r="A25" s="76">
        <v>20</v>
      </c>
      <c r="B25" s="152">
        <v>1999</v>
      </c>
      <c r="C25" s="152"/>
      <c r="D25" s="204">
        <v>45784.41</v>
      </c>
      <c r="E25" s="155">
        <v>537573.5</v>
      </c>
      <c r="F25" s="56"/>
      <c r="G25" s="152">
        <v>1999</v>
      </c>
      <c r="H25" s="138">
        <v>45784.41</v>
      </c>
      <c r="I25" s="158"/>
      <c r="L25" s="152">
        <v>1999</v>
      </c>
      <c r="M25" s="52">
        <f t="shared" si="0"/>
        <v>457.8441</v>
      </c>
    </row>
    <row r="26" spans="1:13" s="48" customFormat="1" ht="20.25" customHeight="1">
      <c r="A26" s="76">
        <v>21</v>
      </c>
      <c r="B26" s="152">
        <v>2000</v>
      </c>
      <c r="C26" s="152"/>
      <c r="D26" s="204">
        <v>22386.43</v>
      </c>
      <c r="E26" s="154">
        <v>559959.93</v>
      </c>
      <c r="F26" s="56"/>
      <c r="G26" s="152">
        <v>2000</v>
      </c>
      <c r="H26" s="138">
        <v>22386.43</v>
      </c>
      <c r="I26" s="158"/>
      <c r="L26" s="152">
        <v>2000</v>
      </c>
      <c r="M26" s="52">
        <f t="shared" si="0"/>
        <v>223.86430000000001</v>
      </c>
    </row>
    <row r="27" spans="1:13" s="48" customFormat="1" ht="20.25" customHeight="1">
      <c r="A27" s="76">
        <v>22</v>
      </c>
      <c r="B27" s="152">
        <v>2001</v>
      </c>
      <c r="C27" s="152"/>
      <c r="D27" s="204">
        <v>267897.61</v>
      </c>
      <c r="E27" s="154">
        <v>827857.54</v>
      </c>
      <c r="F27" s="56"/>
      <c r="G27" s="152">
        <v>2001</v>
      </c>
      <c r="H27" s="138">
        <v>267897.61</v>
      </c>
      <c r="I27" s="158"/>
      <c r="L27" s="152">
        <v>2001</v>
      </c>
      <c r="M27" s="52">
        <f t="shared" si="0"/>
        <v>2678.9761</v>
      </c>
    </row>
    <row r="28" spans="1:13" s="48" customFormat="1" ht="20.25" customHeight="1">
      <c r="A28" s="76">
        <v>23</v>
      </c>
      <c r="B28" s="152">
        <v>2002</v>
      </c>
      <c r="C28" s="152"/>
      <c r="D28" s="204">
        <v>51172.31</v>
      </c>
      <c r="E28" s="154">
        <v>879029.85</v>
      </c>
      <c r="F28" s="56"/>
      <c r="G28" s="152">
        <v>2002</v>
      </c>
      <c r="H28" s="138">
        <v>51172.31</v>
      </c>
      <c r="I28" s="158"/>
      <c r="L28" s="152">
        <v>2002</v>
      </c>
      <c r="M28" s="52">
        <f t="shared" si="0"/>
        <v>511.7231</v>
      </c>
    </row>
    <row r="29" spans="1:13" s="48" customFormat="1" ht="20.25" customHeight="1">
      <c r="A29" s="76">
        <v>24</v>
      </c>
      <c r="B29" s="152">
        <v>2003</v>
      </c>
      <c r="C29" s="152"/>
      <c r="D29" s="204">
        <v>42729.68</v>
      </c>
      <c r="E29" s="154">
        <v>921759.53</v>
      </c>
      <c r="F29" s="56"/>
      <c r="G29" s="152">
        <v>2003</v>
      </c>
      <c r="H29" s="138">
        <v>42729.68</v>
      </c>
      <c r="I29" s="158"/>
      <c r="L29" s="152">
        <v>2003</v>
      </c>
      <c r="M29" s="52">
        <f t="shared" si="0"/>
        <v>427.2968</v>
      </c>
    </row>
    <row r="30" spans="1:13" s="48" customFormat="1" ht="20.25" customHeight="1">
      <c r="A30" s="184">
        <v>25</v>
      </c>
      <c r="B30" s="201">
        <v>2004</v>
      </c>
      <c r="C30" s="201"/>
      <c r="D30" s="205">
        <v>33079.5</v>
      </c>
      <c r="E30" s="202">
        <v>954839.03</v>
      </c>
      <c r="F30" s="56"/>
      <c r="G30" s="152" t="s">
        <v>1336</v>
      </c>
      <c r="H30" s="138">
        <v>33079.5</v>
      </c>
      <c r="I30" s="158"/>
      <c r="L30" s="152" t="s">
        <v>1336</v>
      </c>
      <c r="M30" s="52">
        <f t="shared" si="0"/>
        <v>330.795</v>
      </c>
    </row>
    <row r="31" spans="1:8" ht="12.75">
      <c r="A31" s="2" t="s">
        <v>1337</v>
      </c>
      <c r="C31" s="2"/>
      <c r="D31" s="2"/>
      <c r="E31" s="2"/>
      <c r="F31" s="2"/>
      <c r="H31" s="2"/>
    </row>
    <row r="32" spans="2:8" ht="12.75">
      <c r="B32" s="2"/>
      <c r="C32" s="2"/>
      <c r="D32" s="2"/>
      <c r="E32" s="2"/>
      <c r="F32" s="2"/>
      <c r="G32" s="2"/>
      <c r="H32" s="2"/>
    </row>
  </sheetData>
  <sheetProtection/>
  <mergeCells count="3">
    <mergeCell ref="A2:E2"/>
    <mergeCell ref="D3:E3"/>
    <mergeCell ref="A1:E1"/>
  </mergeCells>
  <printOptions horizontalCentered="1"/>
  <pageMargins left="0.748031496062992" right="0.748031496062992" top="0.984251968503937" bottom="0.984251968503937" header="0.511811023622047" footer="0.511811023622047"/>
  <pageSetup horizontalDpi="600" verticalDpi="600" orientation="portrait" paperSize="9" r:id="rId1"/>
  <headerFooter alignWithMargins="0">
    <oddHeader>&amp;LFORESTS</oddHeader>
    <oddFooter>&amp;C55</oddFooter>
  </headerFooter>
</worksheet>
</file>

<file path=xl/worksheets/sheet25.xml><?xml version="1.0" encoding="utf-8"?>
<worksheet xmlns="http://schemas.openxmlformats.org/spreadsheetml/2006/main" xmlns:r="http://schemas.openxmlformats.org/officeDocument/2006/relationships">
  <dimension ref="A1:N44"/>
  <sheetViews>
    <sheetView view="pageBreakPreview" zoomScale="60" workbookViewId="0" topLeftCell="A1">
      <selection activeCell="N40" sqref="N40"/>
    </sheetView>
  </sheetViews>
  <sheetFormatPr defaultColWidth="9.140625" defaultRowHeight="12.75"/>
  <cols>
    <col min="2" max="2" width="19.8515625" style="0" customWidth="1"/>
  </cols>
  <sheetData>
    <row r="1" spans="1:9" ht="45.75" customHeight="1">
      <c r="A1" s="1054" t="s">
        <v>49</v>
      </c>
      <c r="B1" s="1054"/>
      <c r="C1" s="1054"/>
      <c r="D1" s="1054"/>
      <c r="E1" s="1054"/>
      <c r="F1" s="1054"/>
      <c r="G1" s="1054"/>
      <c r="H1" s="1054"/>
      <c r="I1" s="1054"/>
    </row>
    <row r="2" ht="8.25" customHeight="1">
      <c r="A2" s="345"/>
    </row>
    <row r="3" spans="1:9" ht="15.75">
      <c r="A3" s="1065" t="s">
        <v>50</v>
      </c>
      <c r="B3" s="1065"/>
      <c r="C3" s="1065"/>
      <c r="D3" s="1065"/>
      <c r="E3" s="1065"/>
      <c r="F3" s="1065"/>
      <c r="G3" s="1065"/>
      <c r="H3" s="1065"/>
      <c r="I3" s="1065"/>
    </row>
    <row r="4" ht="12.75" customHeight="1">
      <c r="A4" s="345"/>
    </row>
    <row r="5" ht="12.75" hidden="1"/>
    <row r="6" ht="12.75" hidden="1"/>
    <row r="7" ht="12.75" hidden="1"/>
    <row r="8" ht="12.75" hidden="1"/>
    <row r="9" ht="12.75" hidden="1"/>
    <row r="10" ht="12.75" hidden="1"/>
    <row r="11" ht="12.75" hidden="1"/>
    <row r="12" spans="1:14" ht="15">
      <c r="A12" s="987" t="s">
        <v>13</v>
      </c>
      <c r="B12" s="987"/>
      <c r="C12" s="987"/>
      <c r="D12" s="987"/>
      <c r="E12" s="987"/>
      <c r="F12" s="987"/>
      <c r="G12" s="987"/>
      <c r="H12" s="987"/>
      <c r="N12" t="s">
        <v>15</v>
      </c>
    </row>
    <row r="13" spans="1:9" ht="12.75">
      <c r="A13" s="65"/>
      <c r="G13" s="943" t="s">
        <v>1320</v>
      </c>
      <c r="H13" s="1066"/>
      <c r="I13" s="1066"/>
    </row>
    <row r="14" spans="1:12" s="132" customFormat="1" ht="42" customHeight="1">
      <c r="A14" s="46" t="s">
        <v>1321</v>
      </c>
      <c r="B14" s="119" t="s">
        <v>1309</v>
      </c>
      <c r="C14" s="237" t="s">
        <v>1362</v>
      </c>
      <c r="D14" s="913" t="s">
        <v>1363</v>
      </c>
      <c r="E14" s="915"/>
      <c r="F14" s="89" t="s">
        <v>1364</v>
      </c>
      <c r="G14" s="297" t="s">
        <v>1212</v>
      </c>
      <c r="H14" s="1060" t="s">
        <v>1482</v>
      </c>
      <c r="I14" s="1061"/>
      <c r="J14" s="998"/>
      <c r="K14" s="998"/>
      <c r="L14" s="240"/>
    </row>
    <row r="15" spans="1:12" s="133" customFormat="1" ht="12.75">
      <c r="A15" s="37">
        <v>1</v>
      </c>
      <c r="B15" s="63">
        <v>2</v>
      </c>
      <c r="C15" s="42">
        <v>3</v>
      </c>
      <c r="D15" s="1055">
        <v>4</v>
      </c>
      <c r="E15" s="1056"/>
      <c r="F15" s="63">
        <v>5</v>
      </c>
      <c r="G15" s="294">
        <v>6</v>
      </c>
      <c r="H15" s="1057">
        <v>7</v>
      </c>
      <c r="I15" s="1058"/>
      <c r="J15" s="1059"/>
      <c r="K15" s="1059"/>
      <c r="L15" s="241"/>
    </row>
    <row r="16" spans="1:12" ht="8.25" customHeight="1">
      <c r="A16" s="19"/>
      <c r="B16" s="68"/>
      <c r="C16" s="90"/>
      <c r="D16" s="128"/>
      <c r="E16" s="129"/>
      <c r="F16" s="2"/>
      <c r="G16" s="128"/>
      <c r="H16" s="3"/>
      <c r="I16" s="4"/>
      <c r="J16" s="2"/>
      <c r="K16" s="2"/>
      <c r="L16" s="2"/>
    </row>
    <row r="17" spans="1:12" ht="12.75">
      <c r="A17" s="19">
        <v>1</v>
      </c>
      <c r="B17" s="3" t="s">
        <v>1214</v>
      </c>
      <c r="C17" s="22">
        <v>0</v>
      </c>
      <c r="D17" s="3">
        <v>126</v>
      </c>
      <c r="E17" s="4"/>
      <c r="F17" s="2">
        <v>227</v>
      </c>
      <c r="G17" s="22">
        <f>+D17+F17</f>
        <v>353</v>
      </c>
      <c r="H17" s="3">
        <v>-1</v>
      </c>
      <c r="I17" s="190"/>
      <c r="J17" s="2"/>
      <c r="K17" s="2"/>
      <c r="L17" s="2"/>
    </row>
    <row r="18" spans="1:12" ht="12.75">
      <c r="A18" s="19">
        <v>2</v>
      </c>
      <c r="B18" s="3" t="s">
        <v>1249</v>
      </c>
      <c r="C18" s="22">
        <v>0</v>
      </c>
      <c r="D18" s="3">
        <v>14</v>
      </c>
      <c r="E18" s="4"/>
      <c r="F18" s="2">
        <v>3</v>
      </c>
      <c r="G18" s="22">
        <f aca="true" t="shared" si="0" ref="G18:G28">+D18+F18</f>
        <v>17</v>
      </c>
      <c r="H18" s="3">
        <v>1</v>
      </c>
      <c r="I18" s="190"/>
      <c r="J18" s="26"/>
      <c r="K18" s="2"/>
      <c r="L18" s="2"/>
    </row>
    <row r="19" spans="1:12" ht="12.75">
      <c r="A19" s="19">
        <v>3</v>
      </c>
      <c r="B19" s="3" t="s">
        <v>1218</v>
      </c>
      <c r="C19" s="22">
        <v>0</v>
      </c>
      <c r="D19" s="3">
        <v>188</v>
      </c>
      <c r="E19" s="4"/>
      <c r="F19" s="26">
        <v>858</v>
      </c>
      <c r="G19" s="22">
        <f t="shared" si="0"/>
        <v>1046</v>
      </c>
      <c r="H19" s="3">
        <v>55</v>
      </c>
      <c r="I19" s="190"/>
      <c r="J19" s="2"/>
      <c r="K19" s="124"/>
      <c r="L19" s="2"/>
    </row>
    <row r="20" spans="1:12" ht="12.75">
      <c r="A20" s="19">
        <v>4</v>
      </c>
      <c r="B20" s="3" t="s">
        <v>1222</v>
      </c>
      <c r="C20" s="22">
        <v>0</v>
      </c>
      <c r="D20" s="3">
        <v>3</v>
      </c>
      <c r="E20" s="4"/>
      <c r="F20" s="26">
        <v>0</v>
      </c>
      <c r="G20" s="22">
        <f t="shared" si="0"/>
        <v>3</v>
      </c>
      <c r="H20" s="3">
        <v>0</v>
      </c>
      <c r="I20" s="190"/>
      <c r="J20" s="2"/>
      <c r="K20" s="2"/>
      <c r="L20" s="2"/>
    </row>
    <row r="21" spans="1:12" ht="12.75">
      <c r="A21" s="19">
        <v>5</v>
      </c>
      <c r="B21" s="3" t="s">
        <v>1365</v>
      </c>
      <c r="C21" s="22">
        <v>0</v>
      </c>
      <c r="D21" s="3">
        <v>3</v>
      </c>
      <c r="E21" s="4"/>
      <c r="F21" s="26">
        <v>2</v>
      </c>
      <c r="G21" s="22">
        <f t="shared" si="0"/>
        <v>5</v>
      </c>
      <c r="H21" s="3">
        <v>0</v>
      </c>
      <c r="I21" s="190"/>
      <c r="J21" s="2"/>
      <c r="K21" s="2"/>
      <c r="L21" s="2"/>
    </row>
    <row r="22" spans="1:12" ht="12.75">
      <c r="A22" s="19">
        <v>6</v>
      </c>
      <c r="B22" s="3" t="s">
        <v>1225</v>
      </c>
      <c r="C22" s="22">
        <v>0</v>
      </c>
      <c r="D22" s="3">
        <v>69</v>
      </c>
      <c r="E22" s="4"/>
      <c r="F22" s="26">
        <v>117</v>
      </c>
      <c r="G22" s="22">
        <f t="shared" si="0"/>
        <v>186</v>
      </c>
      <c r="H22" s="3">
        <v>0</v>
      </c>
      <c r="I22" s="190"/>
      <c r="J22" s="26"/>
      <c r="K22" s="2"/>
      <c r="L22" s="2"/>
    </row>
    <row r="23" spans="1:12" ht="12.75">
      <c r="A23" s="19">
        <v>7</v>
      </c>
      <c r="B23" s="3" t="s">
        <v>1229</v>
      </c>
      <c r="C23" s="22">
        <v>82</v>
      </c>
      <c r="D23" s="3">
        <v>97</v>
      </c>
      <c r="E23" s="4"/>
      <c r="F23" s="26">
        <v>42</v>
      </c>
      <c r="G23" s="22">
        <f>+D23+F23+C23</f>
        <v>221</v>
      </c>
      <c r="H23" s="3">
        <v>4</v>
      </c>
      <c r="I23" s="190"/>
      <c r="J23" s="26"/>
      <c r="K23" s="2"/>
      <c r="L23" s="2"/>
    </row>
    <row r="24" spans="1:12" ht="12.75">
      <c r="A24" s="19">
        <v>8</v>
      </c>
      <c r="B24" s="3" t="s">
        <v>1233</v>
      </c>
      <c r="C24" s="22">
        <v>0</v>
      </c>
      <c r="D24" s="3">
        <v>16</v>
      </c>
      <c r="E24" s="4"/>
      <c r="F24" s="26">
        <v>23</v>
      </c>
      <c r="G24" s="22">
        <f t="shared" si="0"/>
        <v>39</v>
      </c>
      <c r="H24" s="3">
        <v>3</v>
      </c>
      <c r="I24" s="190"/>
      <c r="J24" s="26"/>
      <c r="K24" s="2"/>
      <c r="L24" s="2"/>
    </row>
    <row r="25" spans="1:12" ht="12.75">
      <c r="A25" s="19">
        <v>9</v>
      </c>
      <c r="B25" s="3" t="s">
        <v>1236</v>
      </c>
      <c r="C25" s="22">
        <v>1038</v>
      </c>
      <c r="D25" s="3">
        <v>881</v>
      </c>
      <c r="E25" s="4"/>
      <c r="F25" s="26">
        <v>233</v>
      </c>
      <c r="G25" s="22">
        <f>+D25+F25+C25</f>
        <v>2152</v>
      </c>
      <c r="H25" s="3">
        <v>16</v>
      </c>
      <c r="I25" s="190"/>
      <c r="J25" s="26"/>
      <c r="K25" s="2"/>
      <c r="L25" s="2"/>
    </row>
    <row r="26" spans="1:12" ht="12.75">
      <c r="A26" s="19">
        <v>10</v>
      </c>
      <c r="B26" s="3" t="s">
        <v>1322</v>
      </c>
      <c r="C26" s="22">
        <v>285</v>
      </c>
      <c r="D26" s="3">
        <v>262</v>
      </c>
      <c r="E26" s="4"/>
      <c r="F26" s="26">
        <v>68</v>
      </c>
      <c r="G26" s="22">
        <f>+D26+F26+C26</f>
        <v>615</v>
      </c>
      <c r="H26" s="3">
        <v>-20</v>
      </c>
      <c r="I26" s="190"/>
      <c r="J26" s="26"/>
      <c r="K26" s="2"/>
      <c r="L26" s="2"/>
    </row>
    <row r="27" spans="1:12" ht="12.75">
      <c r="A27" s="19">
        <v>11</v>
      </c>
      <c r="B27" s="3" t="s">
        <v>1366</v>
      </c>
      <c r="C27" s="22">
        <v>0</v>
      </c>
      <c r="D27" s="3">
        <v>0</v>
      </c>
      <c r="E27" s="4"/>
      <c r="F27" s="26">
        <v>1</v>
      </c>
      <c r="G27" s="22">
        <f t="shared" si="0"/>
        <v>1</v>
      </c>
      <c r="H27" s="3">
        <v>0</v>
      </c>
      <c r="I27" s="190"/>
      <c r="J27" s="26"/>
      <c r="K27" s="2"/>
      <c r="L27" s="2"/>
    </row>
    <row r="28" spans="1:12" ht="12.75">
      <c r="A28" s="19">
        <v>12</v>
      </c>
      <c r="B28" s="299" t="s">
        <v>1465</v>
      </c>
      <c r="C28" s="22">
        <v>0</v>
      </c>
      <c r="D28" s="3">
        <v>0</v>
      </c>
      <c r="E28" s="4"/>
      <c r="F28" s="26">
        <v>1</v>
      </c>
      <c r="G28" s="22">
        <f t="shared" si="0"/>
        <v>1</v>
      </c>
      <c r="H28" s="3">
        <v>0</v>
      </c>
      <c r="I28" s="190"/>
      <c r="J28" s="26"/>
      <c r="K28" s="2"/>
      <c r="L28" s="2"/>
    </row>
    <row r="29" spans="1:12" ht="8.25" customHeight="1">
      <c r="A29" s="18"/>
      <c r="B29" s="5"/>
      <c r="C29" s="186"/>
      <c r="D29" s="3"/>
      <c r="E29" s="4"/>
      <c r="F29" s="1"/>
      <c r="G29" s="22"/>
      <c r="H29" s="3"/>
      <c r="I29" s="190"/>
      <c r="J29" s="2"/>
      <c r="K29" s="2"/>
      <c r="L29" s="2"/>
    </row>
    <row r="30" spans="1:12" s="114" customFormat="1" ht="12.75">
      <c r="A30" s="1062" t="s">
        <v>1212</v>
      </c>
      <c r="B30" s="1063"/>
      <c r="C30" s="120">
        <f>SUM(C17:C29)</f>
        <v>1405</v>
      </c>
      <c r="D30" s="120">
        <f>SUM(D17:D29)</f>
        <v>1659</v>
      </c>
      <c r="E30" s="197"/>
      <c r="F30" s="298">
        <f>SUM(F17:F29)</f>
        <v>1575</v>
      </c>
      <c r="G30" s="120">
        <f>SUM(G17:G29)</f>
        <v>4639</v>
      </c>
      <c r="H30" s="120">
        <f>SUM(H17:H29)</f>
        <v>58</v>
      </c>
      <c r="I30" s="187"/>
      <c r="J30" s="124"/>
      <c r="K30" s="124"/>
      <c r="L30" s="124"/>
    </row>
    <row r="31" ht="7.5" customHeight="1">
      <c r="A31" s="65"/>
    </row>
    <row r="32" spans="1:9" ht="12.75">
      <c r="A32" s="1064" t="s">
        <v>1492</v>
      </c>
      <c r="B32" s="1064"/>
      <c r="C32" s="1064"/>
      <c r="D32" s="1064"/>
      <c r="E32" s="1064"/>
      <c r="F32" s="1064"/>
      <c r="G32" s="1064"/>
      <c r="H32" s="1064"/>
      <c r="I32" s="1064"/>
    </row>
    <row r="33" ht="12.75">
      <c r="A33" s="65"/>
    </row>
    <row r="34" spans="1:9" ht="28.5" customHeight="1">
      <c r="A34" s="1041" t="s">
        <v>51</v>
      </c>
      <c r="B34" s="1041"/>
      <c r="C34" s="1041"/>
      <c r="D34" s="1041"/>
      <c r="E34" s="1041"/>
      <c r="F34" s="1041"/>
      <c r="G34" s="1041"/>
      <c r="H34" s="1041"/>
      <c r="I34" s="1041"/>
    </row>
    <row r="35" ht="8.25" customHeight="1">
      <c r="A35" s="345"/>
    </row>
    <row r="36" spans="1:9" ht="15.75">
      <c r="A36" s="1068" t="s">
        <v>52</v>
      </c>
      <c r="B36" s="1068"/>
      <c r="C36" s="1068"/>
      <c r="D36" s="1068"/>
      <c r="E36" s="1068"/>
      <c r="F36" s="1068"/>
      <c r="G36" s="1068"/>
      <c r="H36" s="1068"/>
      <c r="I36" s="1068"/>
    </row>
    <row r="38" spans="1:9" ht="63" customHeight="1">
      <c r="A38" s="1030" t="s">
        <v>53</v>
      </c>
      <c r="B38" s="1030"/>
      <c r="C38" s="1030"/>
      <c r="D38" s="1030"/>
      <c r="E38" s="1030"/>
      <c r="F38" s="1030"/>
      <c r="G38" s="1030"/>
      <c r="H38" s="1030"/>
      <c r="I38" s="1030"/>
    </row>
    <row r="39" ht="3.75" customHeight="1"/>
    <row r="40" spans="1:9" ht="29.25" customHeight="1">
      <c r="A40" s="1067" t="s">
        <v>54</v>
      </c>
      <c r="B40" s="1067"/>
      <c r="C40" s="1067"/>
      <c r="D40" s="1067"/>
      <c r="E40" s="1067"/>
      <c r="F40" s="1067"/>
      <c r="G40" s="1067"/>
      <c r="H40" s="1067"/>
      <c r="I40" s="1067"/>
    </row>
    <row r="41" ht="6.75" customHeight="1"/>
    <row r="42" spans="1:9" ht="45.75" customHeight="1">
      <c r="A42" s="1067" t="s">
        <v>55</v>
      </c>
      <c r="B42" s="1067"/>
      <c r="C42" s="1067"/>
      <c r="D42" s="1067"/>
      <c r="E42" s="1067"/>
      <c r="F42" s="1067"/>
      <c r="G42" s="1067"/>
      <c r="H42" s="1067"/>
      <c r="I42" s="1067"/>
    </row>
    <row r="43" ht="7.5" customHeight="1"/>
    <row r="44" spans="1:9" ht="29.25" customHeight="1">
      <c r="A44" s="1067" t="s">
        <v>56</v>
      </c>
      <c r="B44" s="1067"/>
      <c r="C44" s="1067"/>
      <c r="D44" s="1067"/>
      <c r="E44" s="1067"/>
      <c r="F44" s="1067"/>
      <c r="G44" s="1067"/>
      <c r="H44" s="1067"/>
      <c r="I44" s="1067"/>
    </row>
  </sheetData>
  <mergeCells count="18">
    <mergeCell ref="A42:I42"/>
    <mergeCell ref="A44:I44"/>
    <mergeCell ref="A34:I34"/>
    <mergeCell ref="A36:I36"/>
    <mergeCell ref="A38:I38"/>
    <mergeCell ref="A40:I40"/>
    <mergeCell ref="A30:B30"/>
    <mergeCell ref="A32:I32"/>
    <mergeCell ref="A1:I1"/>
    <mergeCell ref="A3:I3"/>
    <mergeCell ref="A12:H12"/>
    <mergeCell ref="G13:I13"/>
    <mergeCell ref="J14:K14"/>
    <mergeCell ref="D15:E15"/>
    <mergeCell ref="H15:I15"/>
    <mergeCell ref="J15:K15"/>
    <mergeCell ref="D14:E14"/>
    <mergeCell ref="H14:I14"/>
  </mergeCells>
  <printOptions/>
  <pageMargins left="0.75" right="0.75" top="1" bottom="1" header="0.5" footer="0.5"/>
  <pageSetup horizontalDpi="600" verticalDpi="600" orientation="portrait" scale="97" r:id="rId1"/>
</worksheet>
</file>

<file path=xl/worksheets/sheet26.xml><?xml version="1.0" encoding="utf-8"?>
<worksheet xmlns="http://schemas.openxmlformats.org/spreadsheetml/2006/main" xmlns:r="http://schemas.openxmlformats.org/officeDocument/2006/relationships">
  <dimension ref="A3:K25"/>
  <sheetViews>
    <sheetView view="pageBreakPreview" zoomScale="60" workbookViewId="0" topLeftCell="A1">
      <selection activeCell="AA45" sqref="AA45"/>
    </sheetView>
  </sheetViews>
  <sheetFormatPr defaultColWidth="9.140625" defaultRowHeight="12.75"/>
  <cols>
    <col min="1" max="1" width="7.57421875" style="0" customWidth="1"/>
    <col min="2" max="2" width="19.140625" style="0" customWidth="1"/>
  </cols>
  <sheetData>
    <row r="3" spans="1:8" ht="15">
      <c r="A3" s="987" t="s">
        <v>14</v>
      </c>
      <c r="B3" s="987"/>
      <c r="C3" s="987"/>
      <c r="D3" s="987"/>
      <c r="E3" s="987"/>
      <c r="F3" s="987"/>
      <c r="G3" s="987"/>
      <c r="H3" s="987"/>
    </row>
    <row r="4" spans="1:10" ht="12.75">
      <c r="A4" s="65"/>
      <c r="H4" s="108"/>
      <c r="I4" s="108"/>
      <c r="J4" s="108" t="s">
        <v>1320</v>
      </c>
    </row>
    <row r="5" spans="1:11" s="132" customFormat="1" ht="13.5" customHeight="1">
      <c r="A5" s="982" t="s">
        <v>1321</v>
      </c>
      <c r="B5" s="119" t="s">
        <v>1309</v>
      </c>
      <c r="C5" s="913"/>
      <c r="D5" s="914"/>
      <c r="E5" s="914"/>
      <c r="F5" s="914"/>
      <c r="G5" s="914"/>
      <c r="H5" s="914"/>
      <c r="I5" s="914"/>
      <c r="J5" s="914"/>
      <c r="K5" s="1070"/>
    </row>
    <row r="6" spans="1:11" s="132" customFormat="1" ht="12.75">
      <c r="A6" s="983"/>
      <c r="B6" s="126"/>
      <c r="C6" s="63">
        <v>1989</v>
      </c>
      <c r="D6" s="63">
        <v>1991</v>
      </c>
      <c r="E6" s="63">
        <v>1993</v>
      </c>
      <c r="F6" s="63">
        <v>1995</v>
      </c>
      <c r="G6" s="63">
        <v>1997</v>
      </c>
      <c r="H6" s="63">
        <v>1999</v>
      </c>
      <c r="I6" s="63">
        <v>2001</v>
      </c>
      <c r="J6" s="63">
        <v>2003</v>
      </c>
      <c r="K6" s="63">
        <v>2005</v>
      </c>
    </row>
    <row r="7" spans="1:11" s="132" customFormat="1" ht="12.75">
      <c r="A7" s="37">
        <v>1</v>
      </c>
      <c r="B7" s="63">
        <v>2</v>
      </c>
      <c r="C7" s="134">
        <v>4</v>
      </c>
      <c r="D7" s="134">
        <v>5</v>
      </c>
      <c r="E7" s="134">
        <v>6</v>
      </c>
      <c r="F7" s="134">
        <v>7</v>
      </c>
      <c r="G7" s="134">
        <v>8</v>
      </c>
      <c r="H7" s="134">
        <v>9</v>
      </c>
      <c r="I7" s="167">
        <v>10</v>
      </c>
      <c r="J7" s="63">
        <v>10</v>
      </c>
      <c r="K7" s="63">
        <v>11</v>
      </c>
    </row>
    <row r="8" spans="1:11" ht="8.25" customHeight="1">
      <c r="A8" s="19"/>
      <c r="B8" s="21"/>
      <c r="C8" s="129"/>
      <c r="D8" s="129"/>
      <c r="E8" s="129"/>
      <c r="F8" s="129"/>
      <c r="G8" s="129"/>
      <c r="H8" s="129"/>
      <c r="I8" s="4"/>
      <c r="J8" s="21"/>
      <c r="K8" s="21"/>
    </row>
    <row r="9" spans="1:11" ht="12.75">
      <c r="A9" s="19">
        <v>1</v>
      </c>
      <c r="B9" s="21" t="s">
        <v>1214</v>
      </c>
      <c r="C9" s="4">
        <v>405</v>
      </c>
      <c r="D9" s="234">
        <v>399</v>
      </c>
      <c r="E9" s="4">
        <v>378</v>
      </c>
      <c r="F9" s="234">
        <v>383</v>
      </c>
      <c r="G9" s="4">
        <v>383</v>
      </c>
      <c r="H9" s="4">
        <v>397</v>
      </c>
      <c r="I9" s="195">
        <v>333</v>
      </c>
      <c r="J9" s="130">
        <v>329</v>
      </c>
      <c r="K9" s="130">
        <v>354</v>
      </c>
    </row>
    <row r="10" spans="1:11" ht="12.75">
      <c r="A10" s="19">
        <v>2</v>
      </c>
      <c r="B10" s="21" t="s">
        <v>1249</v>
      </c>
      <c r="C10" s="4">
        <v>3</v>
      </c>
      <c r="D10" s="234">
        <v>3</v>
      </c>
      <c r="E10" s="4">
        <v>3</v>
      </c>
      <c r="F10" s="234">
        <v>3</v>
      </c>
      <c r="G10" s="4">
        <v>5</v>
      </c>
      <c r="H10" s="4">
        <v>5</v>
      </c>
      <c r="I10" s="195">
        <v>5</v>
      </c>
      <c r="J10" s="130">
        <v>16</v>
      </c>
      <c r="K10" s="130">
        <v>16</v>
      </c>
    </row>
    <row r="11" spans="1:11" ht="12.75">
      <c r="A11" s="19">
        <v>3</v>
      </c>
      <c r="B11" s="21" t="s">
        <v>1218</v>
      </c>
      <c r="C11" s="4">
        <v>412</v>
      </c>
      <c r="D11" s="234">
        <v>397</v>
      </c>
      <c r="E11" s="4">
        <v>419</v>
      </c>
      <c r="F11" s="234">
        <v>689</v>
      </c>
      <c r="G11" s="4">
        <v>901</v>
      </c>
      <c r="H11" s="4">
        <v>1031</v>
      </c>
      <c r="I11" s="195">
        <v>911</v>
      </c>
      <c r="J11" s="130">
        <v>916</v>
      </c>
      <c r="K11" s="130">
        <v>991</v>
      </c>
    </row>
    <row r="12" spans="1:11" ht="12.75">
      <c r="A12" s="19">
        <v>4</v>
      </c>
      <c r="B12" s="21" t="s">
        <v>1222</v>
      </c>
      <c r="C12" s="4">
        <v>0</v>
      </c>
      <c r="D12" s="234">
        <v>0</v>
      </c>
      <c r="E12" s="4">
        <v>0</v>
      </c>
      <c r="F12" s="234">
        <v>2</v>
      </c>
      <c r="G12" s="4">
        <v>3</v>
      </c>
      <c r="H12" s="4">
        <v>3</v>
      </c>
      <c r="I12" s="195">
        <v>2</v>
      </c>
      <c r="J12" s="130">
        <v>3</v>
      </c>
      <c r="K12" s="130">
        <v>3</v>
      </c>
    </row>
    <row r="13" spans="1:11" ht="12.75">
      <c r="A13" s="19">
        <v>5</v>
      </c>
      <c r="B13" s="21" t="s">
        <v>1225</v>
      </c>
      <c r="C13" s="4">
        <v>114</v>
      </c>
      <c r="D13" s="234">
        <v>113</v>
      </c>
      <c r="E13" s="4">
        <v>155</v>
      </c>
      <c r="F13" s="234">
        <v>155</v>
      </c>
      <c r="G13" s="4">
        <v>124</v>
      </c>
      <c r="H13" s="4">
        <v>108</v>
      </c>
      <c r="I13" s="195">
        <v>118</v>
      </c>
      <c r="J13" s="130">
        <v>158</v>
      </c>
      <c r="K13" s="130">
        <v>186</v>
      </c>
    </row>
    <row r="14" spans="1:11" ht="12.75">
      <c r="A14" s="19">
        <v>6</v>
      </c>
      <c r="B14" s="21" t="s">
        <v>1229</v>
      </c>
      <c r="C14" s="4">
        <v>192</v>
      </c>
      <c r="D14" s="234">
        <v>195</v>
      </c>
      <c r="E14" s="4">
        <v>195</v>
      </c>
      <c r="F14" s="234">
        <v>195</v>
      </c>
      <c r="G14" s="4">
        <v>211</v>
      </c>
      <c r="H14" s="4">
        <v>215</v>
      </c>
      <c r="I14" s="195">
        <v>219</v>
      </c>
      <c r="J14" s="130">
        <v>203</v>
      </c>
      <c r="K14" s="130">
        <v>217</v>
      </c>
    </row>
    <row r="15" spans="1:11" ht="12.75">
      <c r="A15" s="19">
        <v>7</v>
      </c>
      <c r="B15" s="21" t="s">
        <v>1233</v>
      </c>
      <c r="C15" s="4">
        <v>47</v>
      </c>
      <c r="D15" s="234">
        <v>47</v>
      </c>
      <c r="E15" s="4">
        <v>21</v>
      </c>
      <c r="F15" s="234">
        <v>21</v>
      </c>
      <c r="G15" s="4">
        <v>21</v>
      </c>
      <c r="H15" s="4">
        <v>21</v>
      </c>
      <c r="I15" s="195">
        <v>23</v>
      </c>
      <c r="J15" s="130">
        <v>35</v>
      </c>
      <c r="K15" s="130">
        <v>36</v>
      </c>
    </row>
    <row r="16" spans="1:11" ht="12.75">
      <c r="A16" s="19">
        <v>8</v>
      </c>
      <c r="B16" s="21" t="s">
        <v>1381</v>
      </c>
      <c r="C16" s="4">
        <v>2109</v>
      </c>
      <c r="D16" s="234">
        <v>2119</v>
      </c>
      <c r="E16" s="4">
        <v>2119</v>
      </c>
      <c r="F16" s="234">
        <v>2119</v>
      </c>
      <c r="G16" s="4">
        <v>2123</v>
      </c>
      <c r="H16" s="4">
        <v>2125</v>
      </c>
      <c r="I16" s="195">
        <v>2081</v>
      </c>
      <c r="J16" s="130">
        <v>2120</v>
      </c>
      <c r="K16" s="130">
        <v>2136</v>
      </c>
    </row>
    <row r="17" spans="1:11" ht="12.75">
      <c r="A17" s="19">
        <v>9</v>
      </c>
      <c r="B17" s="21" t="s">
        <v>1322</v>
      </c>
      <c r="C17" s="4">
        <v>973</v>
      </c>
      <c r="D17" s="234">
        <v>971</v>
      </c>
      <c r="E17" s="4">
        <v>966</v>
      </c>
      <c r="F17" s="234">
        <v>966</v>
      </c>
      <c r="G17" s="4">
        <v>966</v>
      </c>
      <c r="H17" s="4">
        <v>966</v>
      </c>
      <c r="I17" s="195">
        <v>789</v>
      </c>
      <c r="J17" s="130">
        <v>658</v>
      </c>
      <c r="K17" s="130">
        <v>635</v>
      </c>
    </row>
    <row r="18" spans="1:11" ht="12" customHeight="1">
      <c r="A18" s="19">
        <v>10</v>
      </c>
      <c r="B18" s="295" t="s">
        <v>1458</v>
      </c>
      <c r="C18" s="4">
        <v>0</v>
      </c>
      <c r="D18" s="4">
        <v>0</v>
      </c>
      <c r="E18" s="4">
        <v>0</v>
      </c>
      <c r="F18" s="4">
        <v>0</v>
      </c>
      <c r="G18" s="4">
        <v>0</v>
      </c>
      <c r="H18" s="4">
        <v>0</v>
      </c>
      <c r="I18" s="195">
        <v>1</v>
      </c>
      <c r="J18" s="130">
        <v>1</v>
      </c>
      <c r="K18" s="130">
        <v>1</v>
      </c>
    </row>
    <row r="19" spans="1:11" ht="12" customHeight="1">
      <c r="A19" s="19">
        <v>11</v>
      </c>
      <c r="B19" s="21" t="s">
        <v>1223</v>
      </c>
      <c r="C19" s="4">
        <v>0</v>
      </c>
      <c r="D19" s="4">
        <v>0</v>
      </c>
      <c r="E19" s="4">
        <v>0</v>
      </c>
      <c r="F19" s="4">
        <v>0</v>
      </c>
      <c r="G19" s="4">
        <v>0</v>
      </c>
      <c r="H19" s="4">
        <v>0</v>
      </c>
      <c r="I19" s="195">
        <v>0</v>
      </c>
      <c r="J19" s="130">
        <v>8</v>
      </c>
      <c r="K19" s="130">
        <v>5</v>
      </c>
    </row>
    <row r="20" spans="1:11" ht="12" customHeight="1">
      <c r="A20" s="18">
        <v>12</v>
      </c>
      <c r="B20" s="15" t="s">
        <v>1366</v>
      </c>
      <c r="C20" s="6">
        <v>0</v>
      </c>
      <c r="D20" s="6">
        <v>0</v>
      </c>
      <c r="E20" s="6">
        <v>0</v>
      </c>
      <c r="F20" s="6">
        <v>0</v>
      </c>
      <c r="G20" s="6">
        <v>0</v>
      </c>
      <c r="H20" s="6">
        <v>0</v>
      </c>
      <c r="I20" s="235">
        <v>0</v>
      </c>
      <c r="J20" s="130">
        <v>1</v>
      </c>
      <c r="K20" s="130">
        <v>1</v>
      </c>
    </row>
    <row r="21" spans="1:11" ht="12.75">
      <c r="A21" s="1071" t="s">
        <v>1212</v>
      </c>
      <c r="B21" s="1072"/>
      <c r="C21" s="232">
        <f aca="true" t="shared" si="0" ref="C21:H21">SUM(C9:C18)</f>
        <v>4255</v>
      </c>
      <c r="D21" s="232">
        <f t="shared" si="0"/>
        <v>4244</v>
      </c>
      <c r="E21" s="232">
        <f t="shared" si="0"/>
        <v>4256</v>
      </c>
      <c r="F21" s="232">
        <f t="shared" si="0"/>
        <v>4533</v>
      </c>
      <c r="G21" s="232">
        <f t="shared" si="0"/>
        <v>4737</v>
      </c>
      <c r="H21" s="232">
        <f t="shared" si="0"/>
        <v>4871</v>
      </c>
      <c r="I21" s="233">
        <f>SUM(I9:I20)</f>
        <v>4482</v>
      </c>
      <c r="J21" s="236">
        <f>SUM(J9:J20)</f>
        <v>4448</v>
      </c>
      <c r="K21" s="236">
        <f>SUM(K9:K20)</f>
        <v>4581</v>
      </c>
    </row>
    <row r="22" ht="8.25" customHeight="1">
      <c r="A22" s="65"/>
    </row>
    <row r="23" spans="1:6" ht="12.75">
      <c r="A23" s="1064" t="s">
        <v>1494</v>
      </c>
      <c r="B23" s="1064"/>
      <c r="C23" s="1064"/>
      <c r="D23" s="1064"/>
      <c r="E23" s="1064"/>
      <c r="F23" s="1064"/>
    </row>
    <row r="24" spans="1:8" ht="12.75">
      <c r="A24" s="1069" t="s">
        <v>1387</v>
      </c>
      <c r="B24" s="1069"/>
      <c r="C24" s="1069"/>
      <c r="D24" s="1069"/>
      <c r="E24" s="1069"/>
      <c r="F24" s="1069"/>
      <c r="G24" s="1069"/>
      <c r="H24" s="1069"/>
    </row>
    <row r="25" spans="1:2" ht="12.75">
      <c r="A25" s="65"/>
      <c r="B25" t="s">
        <v>1388</v>
      </c>
    </row>
  </sheetData>
  <mergeCells count="6">
    <mergeCell ref="A23:F23"/>
    <mergeCell ref="A24:H24"/>
    <mergeCell ref="A3:H3"/>
    <mergeCell ref="A5:A6"/>
    <mergeCell ref="C5:K5"/>
    <mergeCell ref="A21:B21"/>
  </mergeCells>
  <printOptions/>
  <pageMargins left="0.75" right="0.75" top="0.55" bottom="1" header="0.5" footer="0.5"/>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J27"/>
  <sheetViews>
    <sheetView view="pageBreakPreview" zoomScale="75" zoomScaleSheetLayoutView="75" zoomScalePageLayoutView="0" workbookViewId="0" topLeftCell="A1">
      <selection activeCell="A6" sqref="A6:I6"/>
    </sheetView>
  </sheetViews>
  <sheetFormatPr defaultColWidth="9.140625" defaultRowHeight="12.75"/>
  <cols>
    <col min="1" max="1" width="7.140625" style="65" customWidth="1"/>
    <col min="2" max="2" width="22.8515625" style="0" customWidth="1"/>
    <col min="3" max="4" width="9.28125" style="0" bestFit="1" customWidth="1"/>
    <col min="5" max="5" width="8.140625" style="0" customWidth="1"/>
    <col min="6" max="6" width="8.00390625" style="0" customWidth="1"/>
    <col min="7" max="7" width="6.8515625" style="0" customWidth="1"/>
    <col min="8" max="8" width="8.00390625" style="0" customWidth="1"/>
    <col min="9" max="9" width="6.28125" style="0" bestFit="1" customWidth="1"/>
    <col min="10" max="10" width="4.8515625" style="0" customWidth="1"/>
    <col min="11" max="11" width="5.28125" style="0" customWidth="1"/>
  </cols>
  <sheetData>
    <row r="1" spans="1:10" ht="72.75" customHeight="1">
      <c r="A1" s="888" t="s">
        <v>47</v>
      </c>
      <c r="B1" s="888"/>
      <c r="C1" s="888"/>
      <c r="D1" s="888"/>
      <c r="E1" s="888"/>
      <c r="F1" s="888"/>
      <c r="G1" s="888"/>
      <c r="H1" s="888"/>
      <c r="I1" s="888"/>
      <c r="J1" s="888"/>
    </row>
    <row r="2" ht="15.75">
      <c r="A2" s="370"/>
    </row>
    <row r="3" spans="1:10" ht="39" customHeight="1">
      <c r="A3" s="1054" t="s">
        <v>48</v>
      </c>
      <c r="B3" s="1054"/>
      <c r="C3" s="1054"/>
      <c r="D3" s="1054"/>
      <c r="E3" s="1054"/>
      <c r="F3" s="1054"/>
      <c r="G3" s="1054"/>
      <c r="H3" s="1054"/>
      <c r="I3" s="1054"/>
      <c r="J3" s="1054"/>
    </row>
    <row r="6" spans="1:9" ht="15">
      <c r="A6" s="1080" t="s">
        <v>12</v>
      </c>
      <c r="B6" s="1080"/>
      <c r="C6" s="1080"/>
      <c r="D6" s="1080"/>
      <c r="E6" s="1080"/>
      <c r="F6" s="1080"/>
      <c r="G6" s="1080"/>
      <c r="H6" s="1080"/>
      <c r="I6" s="1080"/>
    </row>
    <row r="8" spans="1:10" s="29" customFormat="1" ht="30" customHeight="1">
      <c r="A8" s="371" t="s">
        <v>1321</v>
      </c>
      <c r="B8" s="347" t="s">
        <v>1309</v>
      </c>
      <c r="C8" s="958" t="s">
        <v>1389</v>
      </c>
      <c r="D8" s="936"/>
      <c r="E8" s="936"/>
      <c r="F8" s="936"/>
      <c r="G8" s="936"/>
      <c r="H8" s="936"/>
      <c r="I8" s="372"/>
      <c r="J8" s="373"/>
    </row>
    <row r="9" spans="1:10" s="8" customFormat="1" ht="15.75">
      <c r="A9" s="374">
        <v>1</v>
      </c>
      <c r="B9" s="348">
        <v>2</v>
      </c>
      <c r="C9" s="1078">
        <v>3</v>
      </c>
      <c r="D9" s="1079"/>
      <c r="E9" s="1079"/>
      <c r="F9" s="1079"/>
      <c r="G9" s="1079"/>
      <c r="H9" s="1079"/>
      <c r="I9" s="375"/>
      <c r="J9" s="376"/>
    </row>
    <row r="10" spans="1:10" ht="18" customHeight="1">
      <c r="A10" s="377"/>
      <c r="B10" s="378"/>
      <c r="C10" s="378"/>
      <c r="D10" s="24"/>
      <c r="E10" s="24"/>
      <c r="F10" s="24"/>
      <c r="G10" s="24"/>
      <c r="H10" s="24"/>
      <c r="I10" s="24"/>
      <c r="J10" s="379"/>
    </row>
    <row r="11" spans="1:10" ht="19.5" customHeight="1">
      <c r="A11" s="377">
        <v>1</v>
      </c>
      <c r="B11" s="378" t="s">
        <v>1236</v>
      </c>
      <c r="C11" s="378" t="s">
        <v>1390</v>
      </c>
      <c r="D11" s="24"/>
      <c r="E11" s="24"/>
      <c r="F11" s="24"/>
      <c r="G11" s="24"/>
      <c r="H11" s="24"/>
      <c r="I11" s="24"/>
      <c r="J11" s="379"/>
    </row>
    <row r="12" spans="1:10" ht="19.5" customHeight="1">
      <c r="A12" s="377">
        <v>2</v>
      </c>
      <c r="B12" s="378" t="s">
        <v>1229</v>
      </c>
      <c r="C12" s="378" t="s">
        <v>1391</v>
      </c>
      <c r="D12" s="24"/>
      <c r="E12" s="24"/>
      <c r="F12" s="24"/>
      <c r="G12" s="24"/>
      <c r="H12" s="24"/>
      <c r="I12" s="24"/>
      <c r="J12" s="379"/>
    </row>
    <row r="13" spans="1:10" ht="19.5" customHeight="1">
      <c r="A13" s="377"/>
      <c r="B13" s="378"/>
      <c r="C13" s="378" t="s">
        <v>1392</v>
      </c>
      <c r="D13" s="24"/>
      <c r="E13" s="24"/>
      <c r="F13" s="24"/>
      <c r="G13" s="24"/>
      <c r="H13" s="24"/>
      <c r="I13" s="24"/>
      <c r="J13" s="379"/>
    </row>
    <row r="14" spans="1:10" ht="19.5" customHeight="1">
      <c r="A14" s="377">
        <v>3</v>
      </c>
      <c r="B14" s="378" t="s">
        <v>1214</v>
      </c>
      <c r="C14" s="380" t="s">
        <v>1393</v>
      </c>
      <c r="D14" s="24"/>
      <c r="E14" s="24"/>
      <c r="F14" s="24"/>
      <c r="G14" s="24"/>
      <c r="H14" s="24"/>
      <c r="I14" s="24"/>
      <c r="J14" s="379"/>
    </row>
    <row r="15" spans="1:10" ht="19.5" customHeight="1">
      <c r="A15" s="377">
        <v>4</v>
      </c>
      <c r="B15" s="378" t="s">
        <v>1233</v>
      </c>
      <c r="C15" s="380" t="s">
        <v>1466</v>
      </c>
      <c r="D15" s="24"/>
      <c r="E15" s="24"/>
      <c r="F15" s="24"/>
      <c r="G15" s="24"/>
      <c r="H15" s="24"/>
      <c r="I15" s="24"/>
      <c r="J15" s="379"/>
    </row>
    <row r="16" spans="1:10" ht="19.5" customHeight="1">
      <c r="A16" s="377">
        <v>5</v>
      </c>
      <c r="B16" s="378" t="s">
        <v>1323</v>
      </c>
      <c r="C16" s="380" t="s">
        <v>1394</v>
      </c>
      <c r="D16" s="24"/>
      <c r="E16" s="24"/>
      <c r="F16" s="24"/>
      <c r="G16" s="24"/>
      <c r="H16" s="24"/>
      <c r="I16" s="24"/>
      <c r="J16" s="379"/>
    </row>
    <row r="17" spans="1:10" ht="19.5" customHeight="1">
      <c r="A17" s="377">
        <v>6</v>
      </c>
      <c r="B17" s="378" t="s">
        <v>1223</v>
      </c>
      <c r="C17" s="380" t="s">
        <v>1467</v>
      </c>
      <c r="D17" s="24"/>
      <c r="E17" s="24"/>
      <c r="F17" s="24"/>
      <c r="G17" s="24"/>
      <c r="H17" s="24"/>
      <c r="I17" s="24"/>
      <c r="J17" s="379"/>
    </row>
    <row r="18" spans="1:10" ht="19.5" customHeight="1">
      <c r="A18" s="377">
        <v>7</v>
      </c>
      <c r="B18" s="378" t="s">
        <v>1222</v>
      </c>
      <c r="C18" s="380" t="s">
        <v>1395</v>
      </c>
      <c r="D18" s="24"/>
      <c r="E18" s="24"/>
      <c r="F18" s="24"/>
      <c r="G18" s="24"/>
      <c r="H18" s="24"/>
      <c r="I18" s="24"/>
      <c r="J18" s="379"/>
    </row>
    <row r="19" spans="1:10" ht="19.5" customHeight="1">
      <c r="A19" s="377"/>
      <c r="B19" s="378"/>
      <c r="C19" s="380" t="s">
        <v>1468</v>
      </c>
      <c r="D19" s="24"/>
      <c r="E19" s="24"/>
      <c r="F19" s="24"/>
      <c r="G19" s="24"/>
      <c r="H19" s="24"/>
      <c r="I19" s="24"/>
      <c r="J19" s="379"/>
    </row>
    <row r="20" spans="1:10" ht="19.5" customHeight="1">
      <c r="A20" s="377">
        <v>8</v>
      </c>
      <c r="B20" s="378" t="s">
        <v>1249</v>
      </c>
      <c r="C20" s="380" t="s">
        <v>1249</v>
      </c>
      <c r="D20" s="24"/>
      <c r="E20" s="24"/>
      <c r="F20" s="24"/>
      <c r="G20" s="24"/>
      <c r="H20" s="24"/>
      <c r="I20" s="24"/>
      <c r="J20" s="379"/>
    </row>
    <row r="21" spans="1:10" s="29" customFormat="1" ht="19.5" customHeight="1">
      <c r="A21" s="381">
        <v>9</v>
      </c>
      <c r="B21" s="382" t="s">
        <v>1324</v>
      </c>
      <c r="C21" s="1074" t="s">
        <v>1469</v>
      </c>
      <c r="D21" s="1075"/>
      <c r="E21" s="1075"/>
      <c r="F21" s="1075"/>
      <c r="G21" s="1075"/>
      <c r="H21" s="1075"/>
      <c r="I21" s="1081"/>
      <c r="J21" s="1077"/>
    </row>
    <row r="22" spans="1:10" s="29" customFormat="1" ht="19.5" customHeight="1">
      <c r="A22" s="381"/>
      <c r="B22" s="382"/>
      <c r="C22" s="1074" t="s">
        <v>1470</v>
      </c>
      <c r="D22" s="1075"/>
      <c r="E22" s="1075"/>
      <c r="F22" s="1075"/>
      <c r="G22" s="1075"/>
      <c r="H22" s="1075"/>
      <c r="I22" s="1076"/>
      <c r="J22" s="1077"/>
    </row>
    <row r="23" spans="1:10" s="29" customFormat="1" ht="19.5" customHeight="1">
      <c r="A23" s="381"/>
      <c r="B23" s="382"/>
      <c r="C23" s="368" t="s">
        <v>1396</v>
      </c>
      <c r="D23" s="369"/>
      <c r="E23" s="369"/>
      <c r="F23" s="369"/>
      <c r="G23" s="369"/>
      <c r="H23" s="369"/>
      <c r="I23" s="383"/>
      <c r="J23" s="384"/>
    </row>
    <row r="24" spans="1:10" ht="19.5" customHeight="1">
      <c r="A24" s="377">
        <v>10</v>
      </c>
      <c r="B24" s="378" t="s">
        <v>1218</v>
      </c>
      <c r="C24" s="378" t="s">
        <v>1397</v>
      </c>
      <c r="D24" s="24"/>
      <c r="E24" s="24"/>
      <c r="F24" s="24"/>
      <c r="G24" s="24"/>
      <c r="H24" s="24"/>
      <c r="I24" s="24"/>
      <c r="J24" s="379"/>
    </row>
    <row r="25" spans="1:10" ht="8.25" customHeight="1">
      <c r="A25" s="385"/>
      <c r="B25" s="386"/>
      <c r="C25" s="386"/>
      <c r="D25" s="387"/>
      <c r="E25" s="387"/>
      <c r="F25" s="387"/>
      <c r="G25" s="387"/>
      <c r="H25" s="387"/>
      <c r="I25" s="387"/>
      <c r="J25" s="388"/>
    </row>
    <row r="26" spans="1:10" ht="8.25" customHeight="1">
      <c r="A26" s="389"/>
      <c r="B26" s="390"/>
      <c r="C26" s="390"/>
      <c r="D26" s="390"/>
      <c r="E26" s="390"/>
      <c r="F26" s="390"/>
      <c r="G26" s="390"/>
      <c r="H26" s="390"/>
      <c r="I26" s="390"/>
      <c r="J26" s="390"/>
    </row>
    <row r="27" spans="1:10" ht="24" customHeight="1">
      <c r="A27" s="1073" t="s">
        <v>1452</v>
      </c>
      <c r="B27" s="1073"/>
      <c r="C27" s="1073"/>
      <c r="D27" s="1073"/>
      <c r="E27" s="1073"/>
      <c r="F27" s="1073"/>
      <c r="G27" s="1073"/>
      <c r="H27" s="1073"/>
      <c r="I27" s="1073"/>
      <c r="J27" s="1073"/>
    </row>
  </sheetData>
  <sheetProtection/>
  <mergeCells count="8">
    <mergeCell ref="A1:J1"/>
    <mergeCell ref="A3:J3"/>
    <mergeCell ref="A27:J27"/>
    <mergeCell ref="C22:J22"/>
    <mergeCell ref="C8:H8"/>
    <mergeCell ref="C9:H9"/>
    <mergeCell ref="A6:I6"/>
    <mergeCell ref="C21:J21"/>
  </mergeCells>
  <printOptions horizontalCentered="1"/>
  <pageMargins left="0.75" right="0.75" top="0.75" bottom="0.75" header="0.5" footer="0.5"/>
  <pageSetup horizontalDpi="600" verticalDpi="600" orientation="portrait" paperSize="9" scale="83" r:id="rId1"/>
  <headerFooter alignWithMargins="0">
    <oddHeader>&amp;RFOREST</oddHeader>
    <oddFooter>&amp;C50</oddFooter>
  </headerFooter>
  <colBreaks count="1" manualBreakCount="1">
    <brk id="12" max="71" man="1"/>
  </colBreaks>
</worksheet>
</file>

<file path=xl/worksheets/sheet28.xml><?xml version="1.0" encoding="utf-8"?>
<worksheet xmlns="http://schemas.openxmlformats.org/spreadsheetml/2006/main" xmlns:r="http://schemas.openxmlformats.org/officeDocument/2006/relationships">
  <dimension ref="A1:W50"/>
  <sheetViews>
    <sheetView view="pageBreakPreview" zoomScaleSheetLayoutView="100" zoomScalePageLayoutView="0" workbookViewId="0" topLeftCell="L1">
      <selection activeCell="N51" sqref="N51"/>
    </sheetView>
  </sheetViews>
  <sheetFormatPr defaultColWidth="9.140625" defaultRowHeight="12.75"/>
  <cols>
    <col min="1" max="1" width="4.7109375" style="32" customWidth="1"/>
    <col min="2" max="2" width="5.8515625" style="32" customWidth="1"/>
    <col min="3" max="3" width="20.140625" style="32" customWidth="1"/>
    <col min="4" max="4" width="10.140625" style="32" customWidth="1"/>
    <col min="5" max="5" width="10.57421875" style="32" customWidth="1"/>
    <col min="6" max="6" width="10.00390625" style="32" customWidth="1"/>
    <col min="7" max="7" width="10.28125" style="32" customWidth="1"/>
    <col min="8" max="8" width="15.57421875" style="32" customWidth="1"/>
    <col min="9" max="9" width="15.140625" style="32" customWidth="1"/>
    <col min="10" max="10" width="16.140625" style="32" customWidth="1"/>
    <col min="11" max="11" width="17.00390625" style="32" customWidth="1"/>
    <col min="12" max="12" width="8.140625" style="32" customWidth="1"/>
    <col min="13" max="13" width="11.7109375" style="32" customWidth="1"/>
    <col min="14" max="14" width="20.8515625" style="32" customWidth="1"/>
    <col min="15" max="15" width="15.28125" style="32" customWidth="1"/>
    <col min="16" max="16" width="13.28125" style="32" customWidth="1"/>
    <col min="17" max="17" width="13.8515625" style="32" customWidth="1"/>
    <col min="18" max="18" width="15.00390625" style="32" customWidth="1"/>
    <col min="19" max="19" width="13.7109375" style="32" customWidth="1"/>
    <col min="20" max="20" width="12.28125" style="32" customWidth="1"/>
    <col min="21" max="21" width="12.140625" style="32" customWidth="1"/>
    <col min="22" max="22" width="13.8515625" style="32" customWidth="1"/>
    <col min="23" max="23" width="4.7109375" style="32" customWidth="1"/>
  </cols>
  <sheetData>
    <row r="1" spans="1:23" ht="15.75">
      <c r="A1" s="105"/>
      <c r="B1" s="105"/>
      <c r="C1" s="1096" t="s">
        <v>44</v>
      </c>
      <c r="D1" s="1096"/>
      <c r="E1" s="1096"/>
      <c r="F1" s="1096"/>
      <c r="G1" s="1096"/>
      <c r="H1" s="1096"/>
      <c r="I1" s="1096"/>
      <c r="J1" s="1096"/>
      <c r="K1" s="105"/>
      <c r="L1" s="105"/>
      <c r="M1" s="105"/>
      <c r="N1" s="1096" t="s">
        <v>5</v>
      </c>
      <c r="O1" s="1096"/>
      <c r="P1" s="1096"/>
      <c r="Q1" s="1096"/>
      <c r="R1" s="1096"/>
      <c r="S1" s="1096"/>
      <c r="T1" s="1096"/>
      <c r="U1" s="1096"/>
      <c r="V1" s="105"/>
      <c r="W1" s="1092" t="s">
        <v>1278</v>
      </c>
    </row>
    <row r="2" ht="12.75">
      <c r="W2" s="1092"/>
    </row>
    <row r="3" spans="1:23" ht="12.75">
      <c r="A3" s="84"/>
      <c r="B3" s="982" t="s">
        <v>1276</v>
      </c>
      <c r="C3" s="1094" t="s">
        <v>1272</v>
      </c>
      <c r="D3" s="1086" t="s">
        <v>1312</v>
      </c>
      <c r="E3" s="1087"/>
      <c r="F3" s="1087"/>
      <c r="G3" s="1088"/>
      <c r="H3" s="1086" t="s">
        <v>1475</v>
      </c>
      <c r="I3" s="1087"/>
      <c r="J3" s="1087"/>
      <c r="K3" s="1087"/>
      <c r="L3" s="324"/>
      <c r="M3" s="1056" t="s">
        <v>1276</v>
      </c>
      <c r="N3" s="1082" t="s">
        <v>1272</v>
      </c>
      <c r="O3" s="1094" t="s">
        <v>1314</v>
      </c>
      <c r="P3" s="1097"/>
      <c r="Q3" s="1097"/>
      <c r="R3" s="1098"/>
      <c r="S3" s="1094" t="s">
        <v>1464</v>
      </c>
      <c r="T3" s="1097"/>
      <c r="U3" s="1097"/>
      <c r="V3" s="1098"/>
      <c r="W3" s="1092"/>
    </row>
    <row r="4" spans="1:23" ht="12.75" customHeight="1">
      <c r="A4" s="84"/>
      <c r="B4" s="1093"/>
      <c r="C4" s="1095"/>
      <c r="D4" s="1086" t="s">
        <v>1313</v>
      </c>
      <c r="E4" s="1087"/>
      <c r="F4" s="1087"/>
      <c r="G4" s="1088"/>
      <c r="H4" s="1086" t="s">
        <v>1476</v>
      </c>
      <c r="I4" s="1087"/>
      <c r="J4" s="1087"/>
      <c r="K4" s="1087"/>
      <c r="L4" s="324"/>
      <c r="M4" s="1099"/>
      <c r="N4" s="1083"/>
      <c r="O4" s="1089" t="s">
        <v>1311</v>
      </c>
      <c r="P4" s="1090"/>
      <c r="Q4" s="1090"/>
      <c r="R4" s="1091"/>
      <c r="S4" s="1089" t="s">
        <v>1315</v>
      </c>
      <c r="T4" s="1090"/>
      <c r="U4" s="1090"/>
      <c r="V4" s="1091"/>
      <c r="W4" s="1092"/>
    </row>
    <row r="5" spans="1:23" ht="12.75">
      <c r="A5" s="85"/>
      <c r="B5" s="983"/>
      <c r="C5" s="1089"/>
      <c r="D5" s="47" t="s">
        <v>1403</v>
      </c>
      <c r="E5" s="47" t="s">
        <v>1404</v>
      </c>
      <c r="F5" s="47" t="s">
        <v>1418</v>
      </c>
      <c r="G5" s="256" t="s">
        <v>1419</v>
      </c>
      <c r="H5" s="256" t="s">
        <v>1403</v>
      </c>
      <c r="I5" s="47" t="s">
        <v>1404</v>
      </c>
      <c r="J5" s="47" t="s">
        <v>1418</v>
      </c>
      <c r="K5" s="331" t="s">
        <v>1419</v>
      </c>
      <c r="L5" s="332"/>
      <c r="M5" s="1100"/>
      <c r="N5" s="1084"/>
      <c r="O5" s="118" t="s">
        <v>1403</v>
      </c>
      <c r="P5" s="118" t="s">
        <v>1404</v>
      </c>
      <c r="Q5" s="118" t="s">
        <v>1418</v>
      </c>
      <c r="R5" s="118" t="s">
        <v>1419</v>
      </c>
      <c r="S5" s="118" t="s">
        <v>1403</v>
      </c>
      <c r="T5" s="118" t="s">
        <v>1404</v>
      </c>
      <c r="U5" s="118" t="s">
        <v>1418</v>
      </c>
      <c r="V5" s="118" t="s">
        <v>1419</v>
      </c>
      <c r="W5" s="1092"/>
    </row>
    <row r="6" spans="1:23" ht="12.75">
      <c r="A6" s="54"/>
      <c r="B6" s="39">
        <v>1</v>
      </c>
      <c r="C6" s="40">
        <v>2</v>
      </c>
      <c r="D6" s="39">
        <v>3</v>
      </c>
      <c r="E6" s="39">
        <v>4</v>
      </c>
      <c r="F6" s="39">
        <v>5</v>
      </c>
      <c r="G6" s="86">
        <v>6</v>
      </c>
      <c r="H6" s="86">
        <v>7</v>
      </c>
      <c r="I6" s="39">
        <v>8</v>
      </c>
      <c r="J6" s="39">
        <v>9</v>
      </c>
      <c r="K6" s="323">
        <v>10</v>
      </c>
      <c r="L6" s="244"/>
      <c r="M6" s="304">
        <v>1</v>
      </c>
      <c r="N6" s="41">
        <v>2</v>
      </c>
      <c r="O6" s="41">
        <v>3</v>
      </c>
      <c r="P6" s="41">
        <v>4</v>
      </c>
      <c r="Q6" s="41">
        <v>5</v>
      </c>
      <c r="R6" s="41">
        <v>6</v>
      </c>
      <c r="S6" s="41">
        <v>7</v>
      </c>
      <c r="T6" s="41">
        <v>8</v>
      </c>
      <c r="U6" s="41">
        <v>9</v>
      </c>
      <c r="V6" s="41">
        <v>10</v>
      </c>
      <c r="W6" s="1092"/>
    </row>
    <row r="7" spans="1:23" ht="12.75">
      <c r="A7" s="78"/>
      <c r="B7" s="33"/>
      <c r="C7" s="251"/>
      <c r="D7" s="101"/>
      <c r="E7" s="100"/>
      <c r="F7" s="92"/>
      <c r="G7" s="92"/>
      <c r="H7" s="92"/>
      <c r="I7" s="100"/>
      <c r="J7" s="92"/>
      <c r="K7" s="92"/>
      <c r="L7" s="92"/>
      <c r="M7" s="94"/>
      <c r="N7" s="252"/>
      <c r="O7" s="254"/>
      <c r="P7" s="254"/>
      <c r="Q7" s="254"/>
      <c r="R7" s="254"/>
      <c r="S7" s="254"/>
      <c r="T7" s="254"/>
      <c r="U7" s="254"/>
      <c r="V7" s="254"/>
      <c r="W7" s="1092"/>
    </row>
    <row r="8" spans="1:23" ht="12.75">
      <c r="A8" s="81"/>
      <c r="B8" s="19">
        <v>1</v>
      </c>
      <c r="C8" s="3" t="s">
        <v>1400</v>
      </c>
      <c r="D8" s="102">
        <v>0</v>
      </c>
      <c r="E8" s="102">
        <v>0</v>
      </c>
      <c r="F8" s="91"/>
      <c r="G8" s="91"/>
      <c r="H8" s="91">
        <v>0</v>
      </c>
      <c r="I8" s="102">
        <v>0</v>
      </c>
      <c r="J8" s="91"/>
      <c r="K8" s="91"/>
      <c r="L8" s="91"/>
      <c r="M8" s="70">
        <v>1</v>
      </c>
      <c r="N8" s="198" t="s">
        <v>1400</v>
      </c>
      <c r="O8" s="91" t="s">
        <v>1339</v>
      </c>
      <c r="P8" s="230" t="s">
        <v>1339</v>
      </c>
      <c r="Q8" s="91"/>
      <c r="R8" s="91"/>
      <c r="S8" s="91" t="s">
        <v>1339</v>
      </c>
      <c r="T8" s="91" t="s">
        <v>1339</v>
      </c>
      <c r="U8" s="92"/>
      <c r="V8" s="92"/>
      <c r="W8" s="1092"/>
    </row>
    <row r="9" spans="1:23" ht="12.75">
      <c r="A9" s="81"/>
      <c r="B9" s="19"/>
      <c r="C9" s="3" t="s">
        <v>1216</v>
      </c>
      <c r="D9" s="102"/>
      <c r="E9" s="102"/>
      <c r="F9" s="91" t="s">
        <v>1339</v>
      </c>
      <c r="G9" s="91" t="s">
        <v>1339</v>
      </c>
      <c r="H9" s="91"/>
      <c r="I9" s="102"/>
      <c r="J9" s="91" t="s">
        <v>1339</v>
      </c>
      <c r="K9" s="91" t="s">
        <v>1339</v>
      </c>
      <c r="L9" s="91"/>
      <c r="M9" s="70">
        <v>2</v>
      </c>
      <c r="N9" s="4" t="s">
        <v>1214</v>
      </c>
      <c r="O9" s="91">
        <v>996.1</v>
      </c>
      <c r="P9" s="92">
        <v>762.9</v>
      </c>
      <c r="Q9" s="91">
        <v>9546</v>
      </c>
      <c r="R9" s="91">
        <v>6953.69</v>
      </c>
      <c r="S9" s="91">
        <v>0</v>
      </c>
      <c r="T9" s="91">
        <v>0</v>
      </c>
      <c r="U9" s="92">
        <v>0</v>
      </c>
      <c r="V9" s="92">
        <v>0</v>
      </c>
      <c r="W9" s="1092"/>
    </row>
    <row r="10" spans="1:23" ht="12.75">
      <c r="A10" s="81"/>
      <c r="B10" s="19">
        <v>2</v>
      </c>
      <c r="C10" s="3" t="s">
        <v>1237</v>
      </c>
      <c r="D10" s="33" t="s">
        <v>1273</v>
      </c>
      <c r="E10" s="33" t="s">
        <v>1273</v>
      </c>
      <c r="F10" s="230"/>
      <c r="G10" s="230"/>
      <c r="H10" s="230" t="s">
        <v>1273</v>
      </c>
      <c r="I10" s="33" t="s">
        <v>1273</v>
      </c>
      <c r="J10" s="230"/>
      <c r="K10" s="230"/>
      <c r="L10" s="230"/>
      <c r="M10" s="70">
        <v>3</v>
      </c>
      <c r="N10" s="4" t="s">
        <v>1215</v>
      </c>
      <c r="O10" s="92">
        <v>0</v>
      </c>
      <c r="P10" s="92">
        <v>0</v>
      </c>
      <c r="Q10" s="91">
        <v>0</v>
      </c>
      <c r="R10" s="91">
        <v>0</v>
      </c>
      <c r="S10" s="92">
        <v>8846</v>
      </c>
      <c r="T10" s="91">
        <v>0</v>
      </c>
      <c r="U10" s="92">
        <v>4040</v>
      </c>
      <c r="V10" s="92">
        <v>141530</v>
      </c>
      <c r="W10" s="1092"/>
    </row>
    <row r="11" spans="1:23" ht="12.75">
      <c r="A11" s="81"/>
      <c r="B11" s="19">
        <v>3</v>
      </c>
      <c r="C11" s="3" t="s">
        <v>1277</v>
      </c>
      <c r="D11" s="102">
        <v>0</v>
      </c>
      <c r="E11" s="102"/>
      <c r="F11" s="91">
        <v>12478.84</v>
      </c>
      <c r="G11" s="91">
        <v>94438.77</v>
      </c>
      <c r="H11" s="230">
        <v>0</v>
      </c>
      <c r="I11" s="102">
        <v>0</v>
      </c>
      <c r="J11" s="91" t="s">
        <v>1408</v>
      </c>
      <c r="K11" s="230" t="s">
        <v>1413</v>
      </c>
      <c r="L11" s="230"/>
      <c r="M11" s="70">
        <v>4</v>
      </c>
      <c r="N11" s="4" t="s">
        <v>1216</v>
      </c>
      <c r="O11" s="92">
        <v>0</v>
      </c>
      <c r="P11" s="92">
        <v>0</v>
      </c>
      <c r="Q11" s="91">
        <v>0</v>
      </c>
      <c r="R11" s="91">
        <v>0</v>
      </c>
      <c r="S11" s="92">
        <v>0</v>
      </c>
      <c r="T11" s="91">
        <v>0</v>
      </c>
      <c r="U11" s="91">
        <v>0</v>
      </c>
      <c r="V11" s="91">
        <v>0</v>
      </c>
      <c r="W11" s="1092"/>
    </row>
    <row r="12" spans="1:23" ht="12.75">
      <c r="A12" s="81"/>
      <c r="B12" s="19">
        <v>4</v>
      </c>
      <c r="C12" s="3" t="s">
        <v>1218</v>
      </c>
      <c r="D12" s="102">
        <v>0</v>
      </c>
      <c r="E12" s="102">
        <v>0</v>
      </c>
      <c r="F12" s="91" t="s">
        <v>1273</v>
      </c>
      <c r="G12" s="91" t="s">
        <v>1273</v>
      </c>
      <c r="H12" s="91" t="s">
        <v>1401</v>
      </c>
      <c r="I12" s="102" t="s">
        <v>1405</v>
      </c>
      <c r="J12" s="91" t="s">
        <v>1409</v>
      </c>
      <c r="K12" s="91" t="s">
        <v>1414</v>
      </c>
      <c r="L12" s="91"/>
      <c r="M12" s="70">
        <v>5</v>
      </c>
      <c r="N12" s="198" t="s">
        <v>1217</v>
      </c>
      <c r="O12" s="91"/>
      <c r="P12" s="230"/>
      <c r="Q12" s="91"/>
      <c r="R12" s="91"/>
      <c r="S12" s="91"/>
      <c r="T12" s="91"/>
      <c r="U12" s="92"/>
      <c r="V12" s="92"/>
      <c r="W12" s="79"/>
    </row>
    <row r="13" spans="1:23" ht="12.75">
      <c r="A13" s="81"/>
      <c r="B13" s="19">
        <v>5</v>
      </c>
      <c r="C13" s="250" t="s">
        <v>1220</v>
      </c>
      <c r="D13" s="33">
        <v>0</v>
      </c>
      <c r="E13" s="33">
        <v>0</v>
      </c>
      <c r="F13" s="230"/>
      <c r="G13" s="230"/>
      <c r="H13" s="91">
        <v>0</v>
      </c>
      <c r="I13" s="33">
        <v>0</v>
      </c>
      <c r="J13" s="230">
        <v>0</v>
      </c>
      <c r="K13" s="230"/>
      <c r="L13" s="230"/>
      <c r="M13" s="70">
        <v>6</v>
      </c>
      <c r="N13" s="198" t="s">
        <v>1237</v>
      </c>
      <c r="O13" s="230" t="s">
        <v>1273</v>
      </c>
      <c r="P13" s="230" t="s">
        <v>1273</v>
      </c>
      <c r="Q13" s="91"/>
      <c r="R13" s="91"/>
      <c r="S13" s="230" t="s">
        <v>1273</v>
      </c>
      <c r="T13" s="91" t="s">
        <v>1273</v>
      </c>
      <c r="U13" s="91"/>
      <c r="V13" s="91"/>
      <c r="W13" s="79"/>
    </row>
    <row r="14" spans="1:23" ht="12.75">
      <c r="A14" s="81"/>
      <c r="B14" s="19">
        <v>6</v>
      </c>
      <c r="C14" s="250" t="s">
        <v>1346</v>
      </c>
      <c r="D14" s="33">
        <v>0</v>
      </c>
      <c r="E14" s="33">
        <v>0</v>
      </c>
      <c r="F14" s="230"/>
      <c r="G14" s="230"/>
      <c r="H14" s="230">
        <v>0</v>
      </c>
      <c r="I14" s="33">
        <v>0</v>
      </c>
      <c r="J14" s="230">
        <v>0</v>
      </c>
      <c r="K14" s="230"/>
      <c r="L14" s="230"/>
      <c r="M14" s="70">
        <v>7</v>
      </c>
      <c r="N14" s="4" t="s">
        <v>1277</v>
      </c>
      <c r="O14" s="92"/>
      <c r="P14" s="92"/>
      <c r="Q14" s="91">
        <v>128.31</v>
      </c>
      <c r="R14" s="91">
        <v>67.68</v>
      </c>
      <c r="S14" s="92"/>
      <c r="T14" s="91"/>
      <c r="U14" s="91">
        <v>0</v>
      </c>
      <c r="V14" s="91">
        <v>0</v>
      </c>
      <c r="W14" s="79"/>
    </row>
    <row r="15" spans="1:23" ht="12.75">
      <c r="A15" s="82"/>
      <c r="B15" s="19">
        <v>7</v>
      </c>
      <c r="C15" s="3" t="s">
        <v>1268</v>
      </c>
      <c r="D15" s="102">
        <v>103.12</v>
      </c>
      <c r="E15" s="102">
        <v>300</v>
      </c>
      <c r="F15" s="91"/>
      <c r="G15" s="91"/>
      <c r="H15" s="230">
        <v>5.09</v>
      </c>
      <c r="I15" s="102">
        <v>4.26</v>
      </c>
      <c r="J15" s="91"/>
      <c r="K15" s="91"/>
      <c r="L15" s="91"/>
      <c r="M15" s="70">
        <v>8</v>
      </c>
      <c r="N15" s="198" t="s">
        <v>1420</v>
      </c>
      <c r="O15" s="91">
        <v>0</v>
      </c>
      <c r="P15" s="92">
        <v>0</v>
      </c>
      <c r="Q15" s="92">
        <v>0</v>
      </c>
      <c r="R15" s="91">
        <v>0</v>
      </c>
      <c r="S15" s="91">
        <v>0</v>
      </c>
      <c r="T15" s="91">
        <v>0</v>
      </c>
      <c r="U15" s="91">
        <v>0</v>
      </c>
      <c r="V15" s="91">
        <v>0</v>
      </c>
      <c r="W15" s="80"/>
    </row>
    <row r="16" spans="1:23" ht="12.75">
      <c r="A16" s="78"/>
      <c r="B16" s="19">
        <v>8</v>
      </c>
      <c r="C16" s="3" t="s">
        <v>1222</v>
      </c>
      <c r="D16" s="102">
        <v>0</v>
      </c>
      <c r="E16" s="102">
        <v>0</v>
      </c>
      <c r="F16" s="91"/>
      <c r="G16" s="91"/>
      <c r="H16" s="91" t="s">
        <v>1402</v>
      </c>
      <c r="I16" s="102" t="s">
        <v>1406</v>
      </c>
      <c r="J16" s="91"/>
      <c r="K16" s="91"/>
      <c r="L16" s="91"/>
      <c r="M16" s="70">
        <v>9</v>
      </c>
      <c r="N16" s="198" t="s">
        <v>1366</v>
      </c>
      <c r="O16" s="91"/>
      <c r="P16" s="230"/>
      <c r="Q16" s="91"/>
      <c r="R16" s="91"/>
      <c r="S16" s="91"/>
      <c r="T16" s="91"/>
      <c r="U16" s="91"/>
      <c r="V16" s="91"/>
      <c r="W16" s="79"/>
    </row>
    <row r="17" spans="1:23" ht="12.75">
      <c r="A17" s="248"/>
      <c r="B17" s="19">
        <v>9</v>
      </c>
      <c r="C17" s="3" t="s">
        <v>1229</v>
      </c>
      <c r="D17" s="102">
        <v>23709.2</v>
      </c>
      <c r="E17" s="102">
        <v>28700.3</v>
      </c>
      <c r="F17" s="91" t="s">
        <v>1411</v>
      </c>
      <c r="G17" s="91" t="s">
        <v>1415</v>
      </c>
      <c r="H17" s="91">
        <v>477059.38</v>
      </c>
      <c r="I17" s="102">
        <v>453783.61</v>
      </c>
      <c r="J17" s="91" t="s">
        <v>1410</v>
      </c>
      <c r="K17" s="91" t="s">
        <v>1416</v>
      </c>
      <c r="L17" s="91"/>
      <c r="M17" s="70">
        <v>10</v>
      </c>
      <c r="N17" s="198" t="s">
        <v>1239</v>
      </c>
      <c r="O17" s="91"/>
      <c r="P17" s="230"/>
      <c r="Q17" s="91"/>
      <c r="R17" s="91"/>
      <c r="S17" s="91"/>
      <c r="T17" s="91"/>
      <c r="U17" s="92"/>
      <c r="V17" s="92"/>
      <c r="W17" s="79"/>
    </row>
    <row r="18" spans="1:23" ht="12.75">
      <c r="A18" s="303"/>
      <c r="B18" s="19">
        <v>10</v>
      </c>
      <c r="C18" s="249" t="s">
        <v>1231</v>
      </c>
      <c r="D18" s="33">
        <v>0</v>
      </c>
      <c r="E18" s="33">
        <v>0</v>
      </c>
      <c r="F18" s="230" t="s">
        <v>1339</v>
      </c>
      <c r="G18" s="230" t="s">
        <v>1339</v>
      </c>
      <c r="H18" s="91">
        <v>464238</v>
      </c>
      <c r="I18" s="33">
        <v>193276</v>
      </c>
      <c r="J18" s="92">
        <v>303260</v>
      </c>
      <c r="K18" s="230">
        <v>157273</v>
      </c>
      <c r="L18" s="303"/>
      <c r="M18" s="70">
        <v>11</v>
      </c>
      <c r="N18" s="4" t="s">
        <v>1249</v>
      </c>
      <c r="O18" s="92">
        <v>0</v>
      </c>
      <c r="P18" s="92">
        <v>0</v>
      </c>
      <c r="Q18" s="91">
        <v>0</v>
      </c>
      <c r="R18" s="91"/>
      <c r="S18" s="92">
        <v>0</v>
      </c>
      <c r="T18" s="91">
        <v>0</v>
      </c>
      <c r="U18" s="92">
        <v>0</v>
      </c>
      <c r="V18" s="92"/>
      <c r="W18" s="79"/>
    </row>
    <row r="19" spans="2:22" ht="12.75">
      <c r="B19" s="19">
        <v>11</v>
      </c>
      <c r="C19" s="34" t="s">
        <v>1232</v>
      </c>
      <c r="D19" s="102">
        <v>0</v>
      </c>
      <c r="E19" s="102">
        <v>0</v>
      </c>
      <c r="F19" s="91"/>
      <c r="G19" s="91"/>
      <c r="H19" s="230">
        <v>0</v>
      </c>
      <c r="I19" s="102">
        <v>0</v>
      </c>
      <c r="J19" s="91"/>
      <c r="K19" s="91"/>
      <c r="L19" s="305"/>
      <c r="M19" s="70">
        <v>12</v>
      </c>
      <c r="N19" s="4" t="s">
        <v>1218</v>
      </c>
      <c r="O19" s="91">
        <v>67.94</v>
      </c>
      <c r="P19" s="230">
        <v>65.1</v>
      </c>
      <c r="Q19" s="230">
        <v>66.54</v>
      </c>
      <c r="R19" s="91">
        <v>78.63</v>
      </c>
      <c r="S19" s="91">
        <v>0</v>
      </c>
      <c r="T19" s="91">
        <v>0</v>
      </c>
      <c r="U19" s="92" t="s">
        <v>1273</v>
      </c>
      <c r="V19" s="92" t="s">
        <v>1273</v>
      </c>
    </row>
    <row r="20" spans="2:22" ht="12.75">
      <c r="B20" s="19">
        <v>12</v>
      </c>
      <c r="C20" s="250" t="s">
        <v>1234</v>
      </c>
      <c r="D20" s="33">
        <v>0</v>
      </c>
      <c r="E20" s="33">
        <v>0</v>
      </c>
      <c r="F20" s="230">
        <v>0</v>
      </c>
      <c r="G20" s="230" t="s">
        <v>1273</v>
      </c>
      <c r="H20" s="91">
        <v>0</v>
      </c>
      <c r="I20" s="33">
        <v>0</v>
      </c>
      <c r="J20" s="230"/>
      <c r="K20" s="230"/>
      <c r="L20" s="230"/>
      <c r="M20" s="70">
        <v>13</v>
      </c>
      <c r="N20" s="4" t="s">
        <v>1219</v>
      </c>
      <c r="O20" s="230" t="s">
        <v>1273</v>
      </c>
      <c r="P20" s="230" t="s">
        <v>1273</v>
      </c>
      <c r="Q20" s="91" t="s">
        <v>1273</v>
      </c>
      <c r="R20" s="91" t="s">
        <v>1273</v>
      </c>
      <c r="S20" s="230" t="s">
        <v>1273</v>
      </c>
      <c r="T20" s="91" t="s">
        <v>1273</v>
      </c>
      <c r="U20" s="92" t="s">
        <v>1273</v>
      </c>
      <c r="V20" s="92" t="s">
        <v>1273</v>
      </c>
    </row>
    <row r="21" spans="2:22" ht="12.75">
      <c r="B21" s="19">
        <v>13</v>
      </c>
      <c r="C21" s="250" t="s">
        <v>1235</v>
      </c>
      <c r="D21" s="33"/>
      <c r="E21" s="33"/>
      <c r="F21" s="230"/>
      <c r="G21" s="230" t="s">
        <v>1273</v>
      </c>
      <c r="H21" s="91" t="s">
        <v>1462</v>
      </c>
      <c r="I21" s="33" t="s">
        <v>1407</v>
      </c>
      <c r="J21" s="230" t="s">
        <v>1412</v>
      </c>
      <c r="K21" s="230" t="s">
        <v>1417</v>
      </c>
      <c r="L21" s="230"/>
      <c r="M21" s="70">
        <v>14</v>
      </c>
      <c r="N21" s="4" t="s">
        <v>1220</v>
      </c>
      <c r="O21" s="230">
        <v>7322.4</v>
      </c>
      <c r="P21" s="230">
        <v>7257.4</v>
      </c>
      <c r="Q21" s="91" t="s">
        <v>1339</v>
      </c>
      <c r="R21" s="91" t="s">
        <v>1339</v>
      </c>
      <c r="S21" s="92">
        <v>8494.4</v>
      </c>
      <c r="T21" s="91">
        <v>84227</v>
      </c>
      <c r="U21" s="92">
        <v>8797</v>
      </c>
      <c r="V21" s="92">
        <v>8508</v>
      </c>
    </row>
    <row r="22" spans="1:23" ht="12.75">
      <c r="A22" s="81"/>
      <c r="B22" s="18">
        <v>14</v>
      </c>
      <c r="C22" s="15" t="s">
        <v>1345</v>
      </c>
      <c r="D22" s="165" t="s">
        <v>1273</v>
      </c>
      <c r="E22" s="165" t="s">
        <v>1273</v>
      </c>
      <c r="F22" s="164">
        <v>1070.2</v>
      </c>
      <c r="G22" s="164">
        <v>1176.7</v>
      </c>
      <c r="H22" s="164">
        <v>367</v>
      </c>
      <c r="I22" s="165">
        <v>642</v>
      </c>
      <c r="J22" s="164">
        <v>347.22</v>
      </c>
      <c r="K22" s="164">
        <v>1104.76</v>
      </c>
      <c r="L22" s="91"/>
      <c r="M22" s="70">
        <v>15</v>
      </c>
      <c r="N22" s="4" t="s">
        <v>1221</v>
      </c>
      <c r="O22" s="91">
        <v>0</v>
      </c>
      <c r="P22" s="92">
        <v>0</v>
      </c>
      <c r="Q22" s="91">
        <v>0</v>
      </c>
      <c r="R22" s="91">
        <v>0</v>
      </c>
      <c r="S22" s="91">
        <v>10783</v>
      </c>
      <c r="T22" s="91">
        <v>10284</v>
      </c>
      <c r="U22" s="91">
        <v>3941</v>
      </c>
      <c r="V22" s="91">
        <v>6748</v>
      </c>
      <c r="W22" s="79"/>
    </row>
    <row r="23" spans="1:23" ht="12.75">
      <c r="A23" s="81"/>
      <c r="B23" s="12"/>
      <c r="C23" s="14"/>
      <c r="D23" s="93"/>
      <c r="E23" s="93"/>
      <c r="F23" s="93"/>
      <c r="G23" s="93"/>
      <c r="H23" s="93"/>
      <c r="I23" s="93"/>
      <c r="J23" s="93"/>
      <c r="K23" s="93"/>
      <c r="L23" s="93"/>
      <c r="M23" s="70">
        <v>16</v>
      </c>
      <c r="N23" s="198" t="s">
        <v>1268</v>
      </c>
      <c r="O23" s="91">
        <v>0</v>
      </c>
      <c r="P23" s="92">
        <v>0</v>
      </c>
      <c r="Q23" s="91"/>
      <c r="R23" s="91"/>
      <c r="S23" s="91">
        <v>0</v>
      </c>
      <c r="T23" s="91">
        <v>0</v>
      </c>
      <c r="U23" s="91"/>
      <c r="V23" s="91"/>
      <c r="W23" s="79"/>
    </row>
    <row r="24" spans="1:23" ht="12.75">
      <c r="A24" s="81"/>
      <c r="B24" s="12"/>
      <c r="C24" s="2"/>
      <c r="D24" s="103"/>
      <c r="E24" s="93"/>
      <c r="F24" s="93"/>
      <c r="G24" s="93"/>
      <c r="H24" s="93"/>
      <c r="I24" s="93"/>
      <c r="J24" s="93"/>
      <c r="K24" s="93"/>
      <c r="L24" s="93"/>
      <c r="M24" s="70">
        <v>17</v>
      </c>
      <c r="N24" s="4" t="s">
        <v>1222</v>
      </c>
      <c r="O24" s="91">
        <v>1.9</v>
      </c>
      <c r="P24" s="92">
        <v>1.7</v>
      </c>
      <c r="Q24" s="91"/>
      <c r="R24" s="91"/>
      <c r="S24" s="91">
        <v>0</v>
      </c>
      <c r="T24" s="91">
        <v>0</v>
      </c>
      <c r="U24" s="91"/>
      <c r="V24" s="91"/>
      <c r="W24" s="79"/>
    </row>
    <row r="25" spans="1:23" ht="12.75">
      <c r="A25" s="83"/>
      <c r="I25" s="93"/>
      <c r="J25" s="93"/>
      <c r="K25" s="93"/>
      <c r="L25" s="93"/>
      <c r="M25" s="70">
        <v>18</v>
      </c>
      <c r="N25" s="4" t="s">
        <v>1223</v>
      </c>
      <c r="O25" s="91"/>
      <c r="P25" s="230"/>
      <c r="Q25" s="91"/>
      <c r="R25" s="91"/>
      <c r="S25" s="91"/>
      <c r="T25" s="91"/>
      <c r="U25" s="92"/>
      <c r="V25" s="92"/>
      <c r="W25" s="79"/>
    </row>
    <row r="26" spans="1:23" ht="12.75">
      <c r="A26" s="81"/>
      <c r="I26" s="93"/>
      <c r="J26" s="93"/>
      <c r="K26" s="93"/>
      <c r="L26" s="93"/>
      <c r="M26" s="70">
        <v>19</v>
      </c>
      <c r="N26" s="198" t="s">
        <v>1240</v>
      </c>
      <c r="O26" s="91"/>
      <c r="P26" s="230"/>
      <c r="Q26" s="91"/>
      <c r="R26" s="91"/>
      <c r="S26" s="91"/>
      <c r="T26" s="91"/>
      <c r="U26" s="92"/>
      <c r="V26" s="92"/>
      <c r="W26" s="79"/>
    </row>
    <row r="27" spans="1:23" ht="12.75">
      <c r="A27" s="81"/>
      <c r="I27" s="93"/>
      <c r="J27" s="93"/>
      <c r="K27" s="93"/>
      <c r="L27" s="93"/>
      <c r="M27" s="70">
        <v>20</v>
      </c>
      <c r="N27" s="4" t="s">
        <v>1224</v>
      </c>
      <c r="O27" s="91"/>
      <c r="P27" s="230"/>
      <c r="Q27" s="91" t="s">
        <v>1423</v>
      </c>
      <c r="R27" s="91" t="s">
        <v>1425</v>
      </c>
      <c r="S27" s="91"/>
      <c r="T27" s="91"/>
      <c r="U27" s="92">
        <v>0</v>
      </c>
      <c r="V27" s="92">
        <v>0</v>
      </c>
      <c r="W27" s="79"/>
    </row>
    <row r="28" spans="1:23" ht="12.75">
      <c r="A28" s="81"/>
      <c r="I28" s="93"/>
      <c r="J28" s="93"/>
      <c r="K28" s="93"/>
      <c r="L28" s="93"/>
      <c r="M28" s="70">
        <v>21</v>
      </c>
      <c r="N28" s="4" t="s">
        <v>1225</v>
      </c>
      <c r="O28" s="91">
        <v>975</v>
      </c>
      <c r="P28" s="92">
        <v>941</v>
      </c>
      <c r="Q28" s="91" t="s">
        <v>1424</v>
      </c>
      <c r="R28" s="91" t="s">
        <v>1426</v>
      </c>
      <c r="S28" s="91">
        <v>0</v>
      </c>
      <c r="T28" s="91">
        <v>0</v>
      </c>
      <c r="U28" s="92">
        <v>0</v>
      </c>
      <c r="V28" s="92">
        <v>0</v>
      </c>
      <c r="W28" s="79"/>
    </row>
    <row r="29" spans="9:22" ht="12.75">
      <c r="I29" s="104"/>
      <c r="J29" s="104"/>
      <c r="K29" s="104"/>
      <c r="L29" s="104"/>
      <c r="M29" s="70">
        <v>22</v>
      </c>
      <c r="N29" s="198" t="s">
        <v>1226</v>
      </c>
      <c r="O29" s="253"/>
      <c r="P29" s="92"/>
      <c r="Q29" s="253"/>
      <c r="R29" s="253"/>
      <c r="S29" s="253"/>
      <c r="T29" s="253"/>
      <c r="U29" s="253"/>
      <c r="V29" s="253"/>
    </row>
    <row r="30" spans="13:22" ht="12.75">
      <c r="M30" s="70">
        <v>23</v>
      </c>
      <c r="N30" s="198" t="s">
        <v>1227</v>
      </c>
      <c r="O30" s="92">
        <v>0</v>
      </c>
      <c r="P30" s="92">
        <v>0</v>
      </c>
      <c r="Q30" s="92">
        <v>0</v>
      </c>
      <c r="R30" s="92">
        <v>0</v>
      </c>
      <c r="S30" s="92">
        <v>0</v>
      </c>
      <c r="T30" s="92">
        <v>0</v>
      </c>
      <c r="U30" s="92">
        <v>0</v>
      </c>
      <c r="V30" s="92">
        <v>0</v>
      </c>
    </row>
    <row r="31" spans="13:22" ht="12.75">
      <c r="M31" s="70">
        <v>24</v>
      </c>
      <c r="N31" s="4" t="s">
        <v>1248</v>
      </c>
      <c r="O31" s="92">
        <v>0</v>
      </c>
      <c r="P31" s="92">
        <v>0</v>
      </c>
      <c r="Q31" s="92" t="s">
        <v>1273</v>
      </c>
      <c r="R31" s="92" t="s">
        <v>1273</v>
      </c>
      <c r="S31" s="92">
        <v>0</v>
      </c>
      <c r="T31" s="92">
        <v>0</v>
      </c>
      <c r="U31" s="92" t="s">
        <v>1273</v>
      </c>
      <c r="V31" s="92" t="s">
        <v>1273</v>
      </c>
    </row>
    <row r="32" spans="13:22" ht="12.75">
      <c r="M32" s="70">
        <v>25</v>
      </c>
      <c r="N32" s="198" t="s">
        <v>1228</v>
      </c>
      <c r="O32" s="92"/>
      <c r="P32" s="92"/>
      <c r="Q32" s="92">
        <v>0</v>
      </c>
      <c r="R32" s="92">
        <v>0</v>
      </c>
      <c r="S32" s="92"/>
      <c r="T32" s="92"/>
      <c r="U32" s="92">
        <v>0</v>
      </c>
      <c r="V32" s="92">
        <v>0</v>
      </c>
    </row>
    <row r="33" spans="13:22" ht="12.75">
      <c r="M33" s="70">
        <v>26</v>
      </c>
      <c r="N33" s="4" t="s">
        <v>1229</v>
      </c>
      <c r="O33" s="92">
        <v>0.07</v>
      </c>
      <c r="P33" s="92">
        <v>6.1</v>
      </c>
      <c r="Q33" s="92">
        <v>0</v>
      </c>
      <c r="R33" s="92">
        <v>0</v>
      </c>
      <c r="S33" s="92">
        <v>0</v>
      </c>
      <c r="T33" s="92">
        <v>0</v>
      </c>
      <c r="U33" s="92">
        <v>0</v>
      </c>
      <c r="V33" s="92">
        <v>0</v>
      </c>
    </row>
    <row r="34" spans="3:22" ht="12.75">
      <c r="C34" s="36"/>
      <c r="M34" s="70">
        <v>27</v>
      </c>
      <c r="N34" s="198" t="s">
        <v>1458</v>
      </c>
      <c r="O34" s="92"/>
      <c r="P34" s="92"/>
      <c r="Q34" s="92"/>
      <c r="R34" s="92"/>
      <c r="S34" s="92"/>
      <c r="T34" s="92"/>
      <c r="U34" s="92"/>
      <c r="V34" s="92"/>
    </row>
    <row r="35" spans="13:22" ht="12.75">
      <c r="M35" s="70">
        <v>28</v>
      </c>
      <c r="N35" s="4" t="s">
        <v>1230</v>
      </c>
      <c r="O35" s="92">
        <v>0</v>
      </c>
      <c r="P35" s="92">
        <v>0</v>
      </c>
      <c r="Q35" s="92"/>
      <c r="R35" s="92"/>
      <c r="S35" s="92">
        <v>0</v>
      </c>
      <c r="T35" s="92">
        <v>0</v>
      </c>
      <c r="U35" s="92"/>
      <c r="V35" s="92"/>
    </row>
    <row r="36" spans="13:22" ht="12.75">
      <c r="M36" s="70">
        <v>29</v>
      </c>
      <c r="N36" s="4" t="s">
        <v>1231</v>
      </c>
      <c r="O36" s="92">
        <v>0</v>
      </c>
      <c r="P36" s="92">
        <v>0</v>
      </c>
      <c r="Q36" s="230" t="s">
        <v>1339</v>
      </c>
      <c r="R36" s="230" t="s">
        <v>1339</v>
      </c>
      <c r="S36" s="92">
        <v>0</v>
      </c>
      <c r="T36" s="92">
        <v>0</v>
      </c>
      <c r="U36" s="230" t="s">
        <v>1339</v>
      </c>
      <c r="V36" s="230" t="s">
        <v>1339</v>
      </c>
    </row>
    <row r="37" spans="13:22" ht="12.75">
      <c r="M37" s="70">
        <v>30</v>
      </c>
      <c r="N37" s="4" t="s">
        <v>1232</v>
      </c>
      <c r="O37" s="92">
        <v>0</v>
      </c>
      <c r="P37" s="92">
        <v>0</v>
      </c>
      <c r="Q37" s="230"/>
      <c r="R37" s="230"/>
      <c r="S37" s="92">
        <v>0</v>
      </c>
      <c r="T37" s="92">
        <v>0</v>
      </c>
      <c r="U37" s="230"/>
      <c r="V37" s="230"/>
    </row>
    <row r="38" spans="13:22" ht="12.75">
      <c r="M38" s="70">
        <v>31</v>
      </c>
      <c r="N38" s="4" t="s">
        <v>1233</v>
      </c>
      <c r="O38" s="92"/>
      <c r="P38" s="92"/>
      <c r="Q38" s="230"/>
      <c r="R38" s="230"/>
      <c r="S38" s="230"/>
      <c r="T38" s="230"/>
      <c r="U38" s="230"/>
      <c r="V38" s="230"/>
    </row>
    <row r="39" spans="13:22" ht="12.75">
      <c r="M39" s="70">
        <v>32</v>
      </c>
      <c r="N39" s="4" t="s">
        <v>1234</v>
      </c>
      <c r="O39" s="92">
        <v>0</v>
      </c>
      <c r="P39" s="92">
        <v>0</v>
      </c>
      <c r="Q39" s="92">
        <v>0</v>
      </c>
      <c r="R39" s="92">
        <v>0</v>
      </c>
      <c r="S39" s="92">
        <v>0</v>
      </c>
      <c r="T39" s="92">
        <v>0</v>
      </c>
      <c r="U39" s="92">
        <v>0</v>
      </c>
      <c r="V39" s="92">
        <v>0</v>
      </c>
    </row>
    <row r="40" spans="13:22" ht="12.75">
      <c r="M40" s="70">
        <v>33</v>
      </c>
      <c r="N40" s="234" t="s">
        <v>1235</v>
      </c>
      <c r="O40" s="92">
        <v>0</v>
      </c>
      <c r="P40" s="92">
        <v>0</v>
      </c>
      <c r="Q40" s="92">
        <v>0</v>
      </c>
      <c r="R40" s="92">
        <v>1</v>
      </c>
      <c r="S40" s="92">
        <v>0</v>
      </c>
      <c r="T40" s="92">
        <v>0</v>
      </c>
      <c r="U40" s="92">
        <v>0</v>
      </c>
      <c r="V40" s="92">
        <v>0</v>
      </c>
    </row>
    <row r="41" spans="13:22" ht="12.75">
      <c r="M41" s="70">
        <v>34</v>
      </c>
      <c r="N41" s="4" t="s">
        <v>1422</v>
      </c>
      <c r="O41" s="92">
        <v>0</v>
      </c>
      <c r="P41" s="92">
        <v>0</v>
      </c>
      <c r="Q41" s="92" t="s">
        <v>1273</v>
      </c>
      <c r="R41" s="92" t="s">
        <v>1273</v>
      </c>
      <c r="S41" s="92">
        <v>15873</v>
      </c>
      <c r="T41" s="92">
        <v>17146</v>
      </c>
      <c r="U41" s="92">
        <v>17983</v>
      </c>
      <c r="V41" s="92">
        <v>18349</v>
      </c>
    </row>
    <row r="42" spans="13:22" ht="12.75">
      <c r="M42" s="255">
        <v>35</v>
      </c>
      <c r="N42" s="6" t="s">
        <v>1236</v>
      </c>
      <c r="O42" s="310">
        <v>0</v>
      </c>
      <c r="P42" s="310">
        <v>0</v>
      </c>
      <c r="Q42" s="310">
        <v>0</v>
      </c>
      <c r="R42" s="310">
        <v>0</v>
      </c>
      <c r="S42" s="310">
        <v>0</v>
      </c>
      <c r="T42" s="310">
        <v>0</v>
      </c>
      <c r="U42" s="310">
        <v>0</v>
      </c>
      <c r="V42" s="310">
        <v>0</v>
      </c>
    </row>
    <row r="43" ht="3" customHeight="1"/>
    <row r="44" spans="13:19" ht="12.75">
      <c r="M44" s="12"/>
      <c r="N44" s="234" t="s">
        <v>1456</v>
      </c>
      <c r="O44" s="93"/>
      <c r="P44" s="93"/>
      <c r="Q44" s="93"/>
      <c r="R44" s="93"/>
      <c r="S44" s="93"/>
    </row>
    <row r="45" spans="13:19" ht="12.75">
      <c r="M45" s="12"/>
      <c r="N45" t="s">
        <v>1333</v>
      </c>
      <c r="O45" s="93"/>
      <c r="P45" s="93"/>
      <c r="Q45" s="93"/>
      <c r="R45" s="93"/>
      <c r="S45" s="93"/>
    </row>
    <row r="46" spans="13:19" ht="12.75">
      <c r="M46" s="12"/>
      <c r="N46" s="34" t="s">
        <v>1378</v>
      </c>
      <c r="O46" s="93"/>
      <c r="P46" s="34" t="s">
        <v>1372</v>
      </c>
      <c r="Q46" s="93"/>
      <c r="R46" s="34" t="s">
        <v>1463</v>
      </c>
      <c r="S46" s="93"/>
    </row>
    <row r="47" spans="13:19" ht="12.75">
      <c r="M47" s="12"/>
      <c r="O47" s="93"/>
      <c r="P47" s="93"/>
      <c r="Q47" s="93"/>
      <c r="R47" s="93"/>
      <c r="S47" s="93"/>
    </row>
    <row r="48" spans="13:19" ht="12.75">
      <c r="M48" s="1085"/>
      <c r="N48" s="1085"/>
      <c r="O48" s="104"/>
      <c r="P48" s="104"/>
      <c r="Q48" s="104"/>
      <c r="R48" s="104"/>
      <c r="S48" s="104"/>
    </row>
    <row r="49" spans="16:18" ht="12.75">
      <c r="P49" s="36"/>
      <c r="Q49" s="36"/>
      <c r="R49" s="36"/>
    </row>
    <row r="50" spans="14:18" ht="12.75">
      <c r="N50" s="36"/>
      <c r="O50" s="35"/>
      <c r="P50" s="36"/>
      <c r="Q50" s="36"/>
      <c r="R50" s="36"/>
    </row>
  </sheetData>
  <sheetProtection/>
  <mergeCells count="16">
    <mergeCell ref="O4:R4"/>
    <mergeCell ref="W1:W11"/>
    <mergeCell ref="B3:B5"/>
    <mergeCell ref="C3:C5"/>
    <mergeCell ref="C1:J1"/>
    <mergeCell ref="N1:U1"/>
    <mergeCell ref="O3:R3"/>
    <mergeCell ref="S3:V3"/>
    <mergeCell ref="S4:V4"/>
    <mergeCell ref="M3:M5"/>
    <mergeCell ref="N3:N5"/>
    <mergeCell ref="M48:N48"/>
    <mergeCell ref="D3:G3"/>
    <mergeCell ref="H3:K3"/>
    <mergeCell ref="H4:K4"/>
    <mergeCell ref="D4:G4"/>
  </mergeCells>
  <printOptions/>
  <pageMargins left="0.75" right="0.49" top="1" bottom="1" header="0.5" footer="0.5"/>
  <pageSetup horizontalDpi="300" verticalDpi="300" orientation="landscape" scale="77"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dimension ref="A1:Q90"/>
  <sheetViews>
    <sheetView view="pageBreakPreview" zoomScale="60" zoomScalePageLayoutView="0" workbookViewId="0" topLeftCell="A1">
      <selection activeCell="C50" sqref="C50"/>
    </sheetView>
  </sheetViews>
  <sheetFormatPr defaultColWidth="9.140625" defaultRowHeight="12.75"/>
  <cols>
    <col min="1" max="1" width="4.140625" style="0" customWidth="1"/>
    <col min="2" max="2" width="7.8515625" style="0" customWidth="1"/>
    <col min="3" max="3" width="19.140625" style="0" bestFit="1" customWidth="1"/>
    <col min="4" max="4" width="12.00390625" style="0" customWidth="1"/>
    <col min="5" max="5" width="11.7109375" style="0" bestFit="1" customWidth="1"/>
    <col min="6" max="6" width="12.00390625" style="0" customWidth="1"/>
    <col min="7" max="7" width="11.00390625" style="0" customWidth="1"/>
    <col min="8" max="8" width="11.140625" style="0" customWidth="1"/>
    <col min="9" max="9" width="11.140625" style="0" bestFit="1" customWidth="1"/>
    <col min="10" max="10" width="11.421875" style="0" bestFit="1" customWidth="1"/>
    <col min="11" max="11" width="10.421875" style="0" customWidth="1"/>
    <col min="12" max="12" width="10.00390625" style="0" customWidth="1"/>
    <col min="13" max="13" width="11.421875" style="0" customWidth="1"/>
    <col min="14" max="14" width="10.00390625" style="0" bestFit="1" customWidth="1"/>
    <col min="15" max="15" width="12.7109375" style="0" customWidth="1"/>
    <col min="16" max="16" width="11.140625" style="0" customWidth="1"/>
    <col min="17" max="17" width="11.28125" style="0" customWidth="1"/>
  </cols>
  <sheetData>
    <row r="1" ht="12.75">
      <c r="Q1" s="88" t="s">
        <v>1288</v>
      </c>
    </row>
    <row r="2" ht="12.75">
      <c r="C2" s="284" t="s">
        <v>3</v>
      </c>
    </row>
    <row r="3" spans="2:17" ht="51.75" customHeight="1">
      <c r="B3" s="982" t="s">
        <v>1276</v>
      </c>
      <c r="C3" s="285" t="s">
        <v>1438</v>
      </c>
      <c r="D3" s="1102" t="s">
        <v>1343</v>
      </c>
      <c r="E3" s="1103"/>
      <c r="F3" s="1104" t="s">
        <v>1432</v>
      </c>
      <c r="G3" s="913" t="s">
        <v>1433</v>
      </c>
      <c r="H3" s="915"/>
      <c r="I3" s="1102" t="s">
        <v>1434</v>
      </c>
      <c r="J3" s="1103"/>
      <c r="K3" s="913" t="s">
        <v>1437</v>
      </c>
      <c r="L3" s="915"/>
      <c r="M3" s="1102" t="s">
        <v>1454</v>
      </c>
      <c r="N3" s="1103"/>
      <c r="O3" s="42" t="s">
        <v>1439</v>
      </c>
      <c r="P3" s="42" t="s">
        <v>1440</v>
      </c>
      <c r="Q3" s="42" t="s">
        <v>1455</v>
      </c>
    </row>
    <row r="4" spans="2:17" ht="12.75">
      <c r="B4" s="1093"/>
      <c r="C4" s="44"/>
      <c r="D4" s="39" t="s">
        <v>1435</v>
      </c>
      <c r="E4" s="39" t="s">
        <v>1436</v>
      </c>
      <c r="F4" s="1105"/>
      <c r="G4" s="86" t="s">
        <v>1435</v>
      </c>
      <c r="H4" s="39" t="s">
        <v>1436</v>
      </c>
      <c r="I4" s="86" t="s">
        <v>1435</v>
      </c>
      <c r="J4" s="39" t="s">
        <v>1436</v>
      </c>
      <c r="K4" s="39" t="s">
        <v>1435</v>
      </c>
      <c r="L4" s="39" t="s">
        <v>1436</v>
      </c>
      <c r="M4" s="63" t="s">
        <v>1435</v>
      </c>
      <c r="N4" s="86" t="s">
        <v>1436</v>
      </c>
      <c r="O4" s="39"/>
      <c r="P4" s="86"/>
      <c r="Q4" s="39"/>
    </row>
    <row r="5" spans="2:17" ht="12.75">
      <c r="B5" s="44"/>
      <c r="C5" s="44"/>
      <c r="D5" s="39" t="s">
        <v>1344</v>
      </c>
      <c r="E5" s="39" t="s">
        <v>1344</v>
      </c>
      <c r="F5" s="86" t="s">
        <v>1344</v>
      </c>
      <c r="G5" s="86" t="s">
        <v>1344</v>
      </c>
      <c r="H5" s="39" t="s">
        <v>1344</v>
      </c>
      <c r="I5" s="86" t="s">
        <v>1344</v>
      </c>
      <c r="J5" s="39" t="s">
        <v>1344</v>
      </c>
      <c r="K5" s="39" t="s">
        <v>1344</v>
      </c>
      <c r="L5" s="39" t="s">
        <v>1344</v>
      </c>
      <c r="M5" s="86" t="s">
        <v>1441</v>
      </c>
      <c r="N5" s="86" t="s">
        <v>1441</v>
      </c>
      <c r="O5" s="39" t="s">
        <v>1441</v>
      </c>
      <c r="P5" s="86" t="s">
        <v>1441</v>
      </c>
      <c r="Q5" s="39" t="s">
        <v>1441</v>
      </c>
    </row>
    <row r="6" spans="2:17" ht="12.75">
      <c r="B6" s="41">
        <v>1</v>
      </c>
      <c r="C6" s="46">
        <v>2</v>
      </c>
      <c r="D6" s="39">
        <v>3</v>
      </c>
      <c r="E6" s="39">
        <v>4</v>
      </c>
      <c r="F6" s="86">
        <v>5</v>
      </c>
      <c r="G6" s="86">
        <v>6</v>
      </c>
      <c r="H6" s="39">
        <v>7</v>
      </c>
      <c r="I6" s="86">
        <v>8</v>
      </c>
      <c r="J6" s="39">
        <v>9</v>
      </c>
      <c r="K6" s="39">
        <v>10</v>
      </c>
      <c r="L6" s="39">
        <v>11</v>
      </c>
      <c r="M6" s="86">
        <v>12</v>
      </c>
      <c r="N6" s="86">
        <v>13</v>
      </c>
      <c r="O6" s="39">
        <v>14</v>
      </c>
      <c r="P6" s="86">
        <v>15</v>
      </c>
      <c r="Q6" s="39">
        <v>16</v>
      </c>
    </row>
    <row r="7" spans="2:17" ht="12.75">
      <c r="B7" s="263">
        <v>1</v>
      </c>
      <c r="C7" s="264" t="s">
        <v>1400</v>
      </c>
      <c r="D7" s="292"/>
      <c r="E7" s="288"/>
      <c r="F7" s="288"/>
      <c r="G7" s="288"/>
      <c r="H7" s="288"/>
      <c r="I7" s="288"/>
      <c r="J7" s="288"/>
      <c r="K7" s="220"/>
      <c r="L7" s="214"/>
      <c r="M7" s="214"/>
      <c r="N7" s="214"/>
      <c r="O7" s="214"/>
      <c r="P7" s="214"/>
      <c r="Q7" s="214"/>
    </row>
    <row r="8" spans="2:17" ht="12.75">
      <c r="B8" s="19">
        <v>2</v>
      </c>
      <c r="C8" s="4" t="s">
        <v>1214</v>
      </c>
      <c r="D8" s="170">
        <v>2308</v>
      </c>
      <c r="E8" s="168">
        <v>0</v>
      </c>
      <c r="F8" s="168">
        <v>0</v>
      </c>
      <c r="G8" s="168">
        <v>0</v>
      </c>
      <c r="H8" s="168">
        <v>0</v>
      </c>
      <c r="I8" s="168">
        <v>0</v>
      </c>
      <c r="J8" s="168">
        <v>432331</v>
      </c>
      <c r="K8" s="289">
        <v>0</v>
      </c>
      <c r="L8" s="277">
        <v>0</v>
      </c>
      <c r="M8" s="277">
        <v>0</v>
      </c>
      <c r="N8" s="277">
        <v>0</v>
      </c>
      <c r="O8" s="277">
        <v>0</v>
      </c>
      <c r="P8" s="277">
        <v>0</v>
      </c>
      <c r="Q8" s="277">
        <v>0</v>
      </c>
    </row>
    <row r="9" spans="2:17" ht="12.75">
      <c r="B9" s="19">
        <v>3</v>
      </c>
      <c r="C9" s="4" t="s">
        <v>1215</v>
      </c>
      <c r="D9" s="170">
        <v>19967.46</v>
      </c>
      <c r="E9" s="168">
        <v>0</v>
      </c>
      <c r="F9" s="168">
        <v>13320.72</v>
      </c>
      <c r="G9" s="168">
        <v>0</v>
      </c>
      <c r="H9" s="168">
        <v>0</v>
      </c>
      <c r="I9" s="168">
        <v>0</v>
      </c>
      <c r="J9" s="168">
        <v>0</v>
      </c>
      <c r="K9" s="289">
        <v>0</v>
      </c>
      <c r="L9" s="277">
        <v>0</v>
      </c>
      <c r="M9" s="277">
        <v>0</v>
      </c>
      <c r="N9" s="277">
        <v>0</v>
      </c>
      <c r="O9" s="277">
        <v>0</v>
      </c>
      <c r="P9" s="277">
        <v>0</v>
      </c>
      <c r="Q9" s="277">
        <v>191.55</v>
      </c>
    </row>
    <row r="10" spans="2:17" ht="12.75">
      <c r="B10" s="70">
        <v>4</v>
      </c>
      <c r="C10" s="4" t="s">
        <v>1216</v>
      </c>
      <c r="D10" s="170">
        <v>0</v>
      </c>
      <c r="E10" s="168">
        <v>6419</v>
      </c>
      <c r="F10" s="168">
        <v>365</v>
      </c>
      <c r="G10" s="168" t="s">
        <v>1339</v>
      </c>
      <c r="H10" s="168" t="s">
        <v>1339</v>
      </c>
      <c r="I10" s="168" t="s">
        <v>1339</v>
      </c>
      <c r="J10" s="168" t="s">
        <v>1339</v>
      </c>
      <c r="K10" s="199" t="s">
        <v>1339</v>
      </c>
      <c r="L10" s="195" t="s">
        <v>1339</v>
      </c>
      <c r="M10" s="195" t="s">
        <v>1339</v>
      </c>
      <c r="N10" s="195" t="s">
        <v>1339</v>
      </c>
      <c r="O10" s="195" t="s">
        <v>1339</v>
      </c>
      <c r="P10" s="195" t="s">
        <v>1339</v>
      </c>
      <c r="Q10" s="195" t="s">
        <v>1339</v>
      </c>
    </row>
    <row r="11" spans="2:17" ht="12.75">
      <c r="B11" s="19">
        <v>5</v>
      </c>
      <c r="C11" s="234" t="s">
        <v>1217</v>
      </c>
      <c r="D11" s="170"/>
      <c r="E11" s="168"/>
      <c r="F11" s="168"/>
      <c r="G11" s="168"/>
      <c r="H11" s="168"/>
      <c r="I11" s="168"/>
      <c r="J11" s="168"/>
      <c r="K11" s="20"/>
      <c r="L11" s="185"/>
      <c r="M11" s="185"/>
      <c r="N11" s="185"/>
      <c r="O11" s="185"/>
      <c r="P11" s="185"/>
      <c r="Q11" s="185"/>
    </row>
    <row r="12" spans="2:17" ht="12.75">
      <c r="B12" s="19">
        <v>6</v>
      </c>
      <c r="C12" s="234" t="s">
        <v>1237</v>
      </c>
      <c r="D12" s="170"/>
      <c r="E12" s="168"/>
      <c r="F12" s="168"/>
      <c r="G12" s="168"/>
      <c r="H12" s="168"/>
      <c r="I12" s="168"/>
      <c r="J12" s="168"/>
      <c r="K12" s="20"/>
      <c r="L12" s="185"/>
      <c r="M12" s="185"/>
      <c r="N12" s="185"/>
      <c r="O12" s="185"/>
      <c r="P12" s="185"/>
      <c r="Q12" s="185"/>
    </row>
    <row r="13" spans="2:17" ht="12.75">
      <c r="B13" s="70">
        <v>7</v>
      </c>
      <c r="C13" s="4" t="s">
        <v>1277</v>
      </c>
      <c r="D13" s="170">
        <v>0</v>
      </c>
      <c r="E13" s="168">
        <v>0</v>
      </c>
      <c r="F13" s="168" t="s">
        <v>1444</v>
      </c>
      <c r="G13" s="168">
        <v>0</v>
      </c>
      <c r="H13" s="168">
        <v>161000</v>
      </c>
      <c r="I13" s="168">
        <v>0</v>
      </c>
      <c r="J13" s="168">
        <v>0</v>
      </c>
      <c r="K13" s="289">
        <v>0</v>
      </c>
      <c r="L13" s="277">
        <v>0</v>
      </c>
      <c r="M13" s="277">
        <v>0</v>
      </c>
      <c r="N13" s="277">
        <v>0</v>
      </c>
      <c r="O13" s="277">
        <v>0</v>
      </c>
      <c r="P13" s="277">
        <v>0</v>
      </c>
      <c r="Q13" s="277">
        <v>0</v>
      </c>
    </row>
    <row r="14" spans="2:17" ht="12.75">
      <c r="B14" s="19">
        <v>8</v>
      </c>
      <c r="C14" s="4" t="s">
        <v>1238</v>
      </c>
      <c r="D14" s="170">
        <v>0</v>
      </c>
      <c r="E14" s="168">
        <v>0</v>
      </c>
      <c r="F14" s="168">
        <v>0</v>
      </c>
      <c r="G14" s="168">
        <v>0</v>
      </c>
      <c r="H14" s="168">
        <v>0</v>
      </c>
      <c r="I14" s="168">
        <v>0</v>
      </c>
      <c r="J14" s="168">
        <v>0</v>
      </c>
      <c r="K14" s="289">
        <v>0</v>
      </c>
      <c r="L14" s="277">
        <v>0</v>
      </c>
      <c r="M14" s="277">
        <v>0</v>
      </c>
      <c r="N14" s="277">
        <v>0</v>
      </c>
      <c r="O14" s="277">
        <v>0</v>
      </c>
      <c r="P14" s="277">
        <v>0</v>
      </c>
      <c r="Q14" s="277">
        <v>0</v>
      </c>
    </row>
    <row r="15" spans="2:17" ht="12.75">
      <c r="B15" s="19">
        <v>9</v>
      </c>
      <c r="C15" s="234" t="s">
        <v>1366</v>
      </c>
      <c r="D15" s="170"/>
      <c r="E15" s="168"/>
      <c r="F15" s="168"/>
      <c r="G15" s="168"/>
      <c r="H15" s="168"/>
      <c r="I15" s="168"/>
      <c r="J15" s="168"/>
      <c r="K15" s="20"/>
      <c r="L15" s="185"/>
      <c r="M15" s="185"/>
      <c r="N15" s="185"/>
      <c r="O15" s="185"/>
      <c r="P15" s="185"/>
      <c r="Q15" s="185"/>
    </row>
    <row r="16" spans="2:17" ht="12.75">
      <c r="B16" s="70">
        <v>10</v>
      </c>
      <c r="C16" s="234" t="s">
        <v>1239</v>
      </c>
      <c r="D16" s="170"/>
      <c r="E16" s="168"/>
      <c r="F16" s="168"/>
      <c r="G16" s="168"/>
      <c r="H16" s="168"/>
      <c r="I16" s="168"/>
      <c r="J16" s="168"/>
      <c r="K16" s="20"/>
      <c r="L16" s="185"/>
      <c r="M16" s="185"/>
      <c r="N16" s="185"/>
      <c r="O16" s="185"/>
      <c r="P16" s="185"/>
      <c r="Q16" s="185"/>
    </row>
    <row r="17" spans="2:17" ht="12.75">
      <c r="B17" s="19">
        <v>11</v>
      </c>
      <c r="C17" s="4" t="s">
        <v>1249</v>
      </c>
      <c r="D17" s="170">
        <v>0</v>
      </c>
      <c r="E17" s="168">
        <v>17352.72</v>
      </c>
      <c r="F17" s="168">
        <v>29132.44</v>
      </c>
      <c r="G17" s="168">
        <v>0</v>
      </c>
      <c r="H17" s="168">
        <v>0</v>
      </c>
      <c r="I17" s="168">
        <v>0</v>
      </c>
      <c r="J17" s="168">
        <v>0</v>
      </c>
      <c r="K17" s="289">
        <v>0</v>
      </c>
      <c r="L17" s="277">
        <v>2727</v>
      </c>
      <c r="M17" s="277">
        <v>0</v>
      </c>
      <c r="N17" s="277">
        <v>0</v>
      </c>
      <c r="O17" s="277">
        <v>0</v>
      </c>
      <c r="P17" s="277">
        <v>0</v>
      </c>
      <c r="Q17" s="185" t="s">
        <v>1447</v>
      </c>
    </row>
    <row r="18" spans="2:17" ht="12.75">
      <c r="B18" s="19">
        <v>12</v>
      </c>
      <c r="C18" s="4" t="s">
        <v>1218</v>
      </c>
      <c r="D18" s="170">
        <v>0</v>
      </c>
      <c r="E18" s="168">
        <v>18293.85</v>
      </c>
      <c r="F18" s="168" t="s">
        <v>1453</v>
      </c>
      <c r="G18" s="168" t="s">
        <v>1339</v>
      </c>
      <c r="H18" s="168">
        <v>0</v>
      </c>
      <c r="I18" s="168" t="s">
        <v>1339</v>
      </c>
      <c r="J18" s="168" t="s">
        <v>1339</v>
      </c>
      <c r="K18" s="199" t="s">
        <v>1339</v>
      </c>
      <c r="L18" s="195">
        <v>18013.16</v>
      </c>
      <c r="M18" s="195">
        <v>0</v>
      </c>
      <c r="N18" s="195" t="s">
        <v>1461</v>
      </c>
      <c r="O18" s="195" t="s">
        <v>1339</v>
      </c>
      <c r="P18" s="195" t="s">
        <v>1339</v>
      </c>
      <c r="Q18" s="195" t="s">
        <v>1339</v>
      </c>
    </row>
    <row r="19" spans="2:17" ht="12.75">
      <c r="B19" s="70">
        <v>13</v>
      </c>
      <c r="C19" s="4" t="s">
        <v>1219</v>
      </c>
      <c r="D19" s="170"/>
      <c r="E19" s="168"/>
      <c r="F19" s="168"/>
      <c r="G19" s="168"/>
      <c r="H19" s="168"/>
      <c r="I19" s="168"/>
      <c r="J19" s="168"/>
      <c r="K19" s="20"/>
      <c r="L19" s="185"/>
      <c r="M19" s="185"/>
      <c r="N19" s="185"/>
      <c r="O19" s="185"/>
      <c r="P19" s="185"/>
      <c r="Q19" s="185"/>
    </row>
    <row r="20" spans="2:17" ht="12.75">
      <c r="B20" s="19">
        <v>14</v>
      </c>
      <c r="C20" s="4" t="s">
        <v>1220</v>
      </c>
      <c r="D20" s="170">
        <v>8731.24</v>
      </c>
      <c r="E20" s="168">
        <v>103.43</v>
      </c>
      <c r="F20" s="168">
        <v>36874.67</v>
      </c>
      <c r="G20" s="168">
        <v>13533.85</v>
      </c>
      <c r="H20" s="168">
        <v>4482.59</v>
      </c>
      <c r="I20" s="168">
        <v>3888.5</v>
      </c>
      <c r="J20" s="168">
        <v>728</v>
      </c>
      <c r="K20" s="289">
        <v>2324</v>
      </c>
      <c r="L20" s="277">
        <v>0</v>
      </c>
      <c r="M20" s="277">
        <v>74972.16</v>
      </c>
      <c r="N20" s="277">
        <v>2</v>
      </c>
      <c r="O20" s="277">
        <v>0</v>
      </c>
      <c r="P20" s="277">
        <v>0</v>
      </c>
      <c r="Q20" s="277">
        <v>10591.6</v>
      </c>
    </row>
    <row r="21" spans="2:17" ht="12.75">
      <c r="B21" s="19">
        <v>15</v>
      </c>
      <c r="C21" s="4" t="s">
        <v>1221</v>
      </c>
      <c r="D21" s="170">
        <v>35600</v>
      </c>
      <c r="E21" s="168">
        <v>0</v>
      </c>
      <c r="F21" s="168">
        <v>24337</v>
      </c>
      <c r="G21" s="168">
        <v>0</v>
      </c>
      <c r="H21" s="168">
        <v>0</v>
      </c>
      <c r="I21" s="168">
        <v>0</v>
      </c>
      <c r="J21" s="168">
        <v>0</v>
      </c>
      <c r="K21" s="289">
        <v>0</v>
      </c>
      <c r="L21" s="277">
        <v>0</v>
      </c>
      <c r="M21" s="277">
        <v>60650</v>
      </c>
      <c r="N21" s="277">
        <v>0</v>
      </c>
      <c r="O21" s="277">
        <v>0</v>
      </c>
      <c r="P21" s="277">
        <v>0</v>
      </c>
      <c r="Q21" s="277">
        <v>0</v>
      </c>
    </row>
    <row r="22" spans="2:17" ht="12.75">
      <c r="B22" s="70">
        <v>16</v>
      </c>
      <c r="C22" s="4" t="s">
        <v>1268</v>
      </c>
      <c r="D22" s="170"/>
      <c r="E22" s="168"/>
      <c r="F22" s="168"/>
      <c r="G22" s="168"/>
      <c r="H22" s="168"/>
      <c r="I22" s="168"/>
      <c r="J22" s="168"/>
      <c r="K22" s="20"/>
      <c r="L22" s="185"/>
      <c r="M22" s="185"/>
      <c r="N22" s="185"/>
      <c r="O22" s="185"/>
      <c r="P22" s="185"/>
      <c r="Q22" s="185"/>
    </row>
    <row r="23" spans="2:17" ht="12.75">
      <c r="B23" s="19">
        <v>17</v>
      </c>
      <c r="C23" s="4" t="s">
        <v>1222</v>
      </c>
      <c r="D23" s="170"/>
      <c r="E23" s="168"/>
      <c r="F23" s="168"/>
      <c r="G23" s="168"/>
      <c r="H23" s="168"/>
      <c r="I23" s="168"/>
      <c r="J23" s="168"/>
      <c r="K23" s="20"/>
      <c r="L23" s="185"/>
      <c r="M23" s="185"/>
      <c r="N23" s="185"/>
      <c r="O23" s="185"/>
      <c r="P23" s="185"/>
      <c r="Q23" s="185"/>
    </row>
    <row r="24" spans="1:17" ht="16.5">
      <c r="A24" s="302">
        <v>40</v>
      </c>
      <c r="B24" s="19">
        <v>18</v>
      </c>
      <c r="C24" s="4" t="s">
        <v>1223</v>
      </c>
      <c r="D24" s="170"/>
      <c r="E24" s="168"/>
      <c r="F24" s="168"/>
      <c r="G24" s="168"/>
      <c r="H24" s="168"/>
      <c r="I24" s="168"/>
      <c r="J24" s="168"/>
      <c r="K24" s="20"/>
      <c r="L24" s="185"/>
      <c r="M24" s="185"/>
      <c r="N24" s="185"/>
      <c r="O24" s="185"/>
      <c r="P24" s="185"/>
      <c r="Q24" s="185"/>
    </row>
    <row r="25" spans="2:17" ht="12.75">
      <c r="B25" s="70">
        <v>19</v>
      </c>
      <c r="C25" s="234" t="s">
        <v>1240</v>
      </c>
      <c r="D25" s="170"/>
      <c r="E25" s="168"/>
      <c r="F25" s="168"/>
      <c r="G25" s="168"/>
      <c r="H25" s="168"/>
      <c r="I25" s="168"/>
      <c r="J25" s="168"/>
      <c r="K25" s="20"/>
      <c r="L25" s="185"/>
      <c r="M25" s="185"/>
      <c r="N25" s="185"/>
      <c r="O25" s="185"/>
      <c r="P25" s="185"/>
      <c r="Q25" s="185"/>
    </row>
    <row r="26" spans="2:17" ht="12.75">
      <c r="B26" s="19">
        <v>20</v>
      </c>
      <c r="C26" s="4" t="s">
        <v>1224</v>
      </c>
      <c r="D26" s="170">
        <v>0</v>
      </c>
      <c r="E26" s="168">
        <v>265000</v>
      </c>
      <c r="F26" s="168">
        <v>271000</v>
      </c>
      <c r="G26" s="168">
        <v>0</v>
      </c>
      <c r="H26" s="168">
        <v>0</v>
      </c>
      <c r="I26" s="168">
        <v>0</v>
      </c>
      <c r="J26" s="168">
        <v>0</v>
      </c>
      <c r="K26" s="289">
        <v>0</v>
      </c>
      <c r="L26" s="277">
        <v>0</v>
      </c>
      <c r="M26" s="277">
        <v>0</v>
      </c>
      <c r="N26" s="277">
        <v>0</v>
      </c>
      <c r="O26" s="277">
        <v>0</v>
      </c>
      <c r="P26" s="277">
        <v>0</v>
      </c>
      <c r="Q26" s="277">
        <v>0</v>
      </c>
    </row>
    <row r="27" spans="2:17" ht="12.75">
      <c r="B27" s="19">
        <v>21</v>
      </c>
      <c r="C27" s="4" t="s">
        <v>1225</v>
      </c>
      <c r="D27" s="170">
        <v>0</v>
      </c>
      <c r="E27" s="168">
        <v>46000</v>
      </c>
      <c r="F27" s="168">
        <v>130000</v>
      </c>
      <c r="G27" s="168">
        <v>0</v>
      </c>
      <c r="H27" s="168">
        <v>0</v>
      </c>
      <c r="I27" s="168">
        <v>0</v>
      </c>
      <c r="J27" s="168">
        <v>0</v>
      </c>
      <c r="K27" s="289">
        <v>0</v>
      </c>
      <c r="L27" s="277">
        <v>0</v>
      </c>
      <c r="M27" s="277">
        <v>0</v>
      </c>
      <c r="N27" s="277">
        <v>0</v>
      </c>
      <c r="O27" s="277">
        <v>0</v>
      </c>
      <c r="P27" s="277">
        <v>0</v>
      </c>
      <c r="Q27" s="277">
        <v>0</v>
      </c>
    </row>
    <row r="28" spans="2:17" ht="12.75">
      <c r="B28" s="70">
        <v>22</v>
      </c>
      <c r="C28" s="234" t="s">
        <v>1226</v>
      </c>
      <c r="D28" s="170"/>
      <c r="E28" s="168"/>
      <c r="F28" s="168"/>
      <c r="G28" s="168"/>
      <c r="H28" s="168"/>
      <c r="I28" s="168"/>
      <c r="J28" s="168"/>
      <c r="K28" s="20"/>
      <c r="L28" s="185"/>
      <c r="M28" s="185"/>
      <c r="N28" s="185"/>
      <c r="O28" s="185"/>
      <c r="P28" s="185"/>
      <c r="Q28" s="185"/>
    </row>
    <row r="29" spans="2:17" ht="12.75">
      <c r="B29" s="19">
        <v>23</v>
      </c>
      <c r="C29" s="4" t="s">
        <v>1227</v>
      </c>
      <c r="D29" s="170"/>
      <c r="E29" s="168"/>
      <c r="F29" s="168"/>
      <c r="G29" s="168"/>
      <c r="H29" s="168"/>
      <c r="I29" s="168"/>
      <c r="J29" s="168"/>
      <c r="K29" s="20"/>
      <c r="L29" s="185"/>
      <c r="M29" s="185"/>
      <c r="N29" s="185"/>
      <c r="O29" s="185"/>
      <c r="P29" s="185"/>
      <c r="Q29" s="185"/>
    </row>
    <row r="30" spans="2:17" ht="12.75">
      <c r="B30" s="19">
        <v>24</v>
      </c>
      <c r="C30" s="234" t="s">
        <v>1248</v>
      </c>
      <c r="D30" s="170">
        <v>200</v>
      </c>
      <c r="E30" s="168">
        <v>0</v>
      </c>
      <c r="F30" s="168">
        <v>236</v>
      </c>
      <c r="G30" s="168">
        <v>0</v>
      </c>
      <c r="H30" s="168">
        <v>0</v>
      </c>
      <c r="I30" s="168">
        <v>0</v>
      </c>
      <c r="J30" s="168">
        <v>0</v>
      </c>
      <c r="K30" s="289">
        <v>0</v>
      </c>
      <c r="L30" s="277">
        <v>0</v>
      </c>
      <c r="M30" s="277">
        <v>0</v>
      </c>
      <c r="N30" s="277">
        <v>0</v>
      </c>
      <c r="O30" s="277">
        <v>140.03</v>
      </c>
      <c r="P30" s="277">
        <v>0</v>
      </c>
      <c r="Q30" s="277">
        <v>236.32</v>
      </c>
    </row>
    <row r="31" spans="2:17" ht="12.75">
      <c r="B31" s="70">
        <v>25</v>
      </c>
      <c r="C31" s="234" t="s">
        <v>1228</v>
      </c>
      <c r="D31" s="170" t="s">
        <v>1339</v>
      </c>
      <c r="E31" s="168" t="s">
        <v>1339</v>
      </c>
      <c r="F31" s="168" t="s">
        <v>1339</v>
      </c>
      <c r="G31" s="168" t="s">
        <v>1339</v>
      </c>
      <c r="H31" s="168" t="s">
        <v>1339</v>
      </c>
      <c r="I31" s="168" t="s">
        <v>1339</v>
      </c>
      <c r="J31" s="168" t="s">
        <v>1339</v>
      </c>
      <c r="K31" s="199" t="s">
        <v>1339</v>
      </c>
      <c r="L31" s="195" t="s">
        <v>1339</v>
      </c>
      <c r="M31" s="195" t="s">
        <v>1339</v>
      </c>
      <c r="N31" s="195" t="s">
        <v>1339</v>
      </c>
      <c r="O31" s="195" t="s">
        <v>1339</v>
      </c>
      <c r="P31" s="195" t="s">
        <v>1339</v>
      </c>
      <c r="Q31" s="195" t="s">
        <v>1339</v>
      </c>
    </row>
    <row r="32" spans="2:17" ht="12.75">
      <c r="B32" s="19">
        <v>26</v>
      </c>
      <c r="C32" s="4" t="s">
        <v>1229</v>
      </c>
      <c r="D32" s="170">
        <v>0</v>
      </c>
      <c r="E32" s="168">
        <v>10709</v>
      </c>
      <c r="F32" s="168" t="s">
        <v>1445</v>
      </c>
      <c r="G32" s="168">
        <v>0</v>
      </c>
      <c r="H32" s="168">
        <v>0</v>
      </c>
      <c r="I32" s="168">
        <v>0</v>
      </c>
      <c r="J32" s="168">
        <v>0</v>
      </c>
      <c r="K32" s="289">
        <v>0</v>
      </c>
      <c r="L32" s="277">
        <v>0</v>
      </c>
      <c r="M32" s="277">
        <v>0</v>
      </c>
      <c r="N32" s="277">
        <v>0</v>
      </c>
      <c r="O32" s="277">
        <v>0</v>
      </c>
      <c r="P32" s="277">
        <v>0</v>
      </c>
      <c r="Q32" s="277">
        <v>0</v>
      </c>
    </row>
    <row r="33" spans="2:17" ht="12.75">
      <c r="B33" s="19">
        <v>27</v>
      </c>
      <c r="C33" s="234" t="s">
        <v>1421</v>
      </c>
      <c r="D33" s="170"/>
      <c r="E33" s="168"/>
      <c r="F33" s="168"/>
      <c r="G33" s="168"/>
      <c r="H33" s="168"/>
      <c r="I33" s="168"/>
      <c r="J33" s="168"/>
      <c r="K33" s="170"/>
      <c r="L33" s="168"/>
      <c r="M33" s="168"/>
      <c r="N33" s="168"/>
      <c r="O33" s="168"/>
      <c r="P33" s="168"/>
      <c r="Q33" s="168"/>
    </row>
    <row r="34" spans="2:17" ht="12.75">
      <c r="B34" s="70">
        <v>28</v>
      </c>
      <c r="C34" s="4" t="s">
        <v>1230</v>
      </c>
      <c r="D34" s="170" t="s">
        <v>1273</v>
      </c>
      <c r="E34" s="168">
        <v>91308</v>
      </c>
      <c r="F34" s="168" t="s">
        <v>1273</v>
      </c>
      <c r="G34" s="168" t="s">
        <v>1273</v>
      </c>
      <c r="H34" s="168" t="s">
        <v>1273</v>
      </c>
      <c r="I34" s="168" t="s">
        <v>1273</v>
      </c>
      <c r="J34" s="168" t="s">
        <v>1273</v>
      </c>
      <c r="K34" s="289" t="s">
        <v>1273</v>
      </c>
      <c r="L34" s="277" t="s">
        <v>1273</v>
      </c>
      <c r="M34" s="277" t="s">
        <v>1273</v>
      </c>
      <c r="N34" s="277" t="s">
        <v>1273</v>
      </c>
      <c r="O34" s="277" t="s">
        <v>1273</v>
      </c>
      <c r="P34" s="277" t="s">
        <v>1273</v>
      </c>
      <c r="Q34" s="277" t="s">
        <v>1273</v>
      </c>
    </row>
    <row r="35" spans="2:17" ht="12.75">
      <c r="B35" s="19">
        <v>29</v>
      </c>
      <c r="C35" s="4" t="s">
        <v>1231</v>
      </c>
      <c r="D35" s="170">
        <v>27715.26</v>
      </c>
      <c r="E35" s="168">
        <v>0</v>
      </c>
      <c r="F35" s="168">
        <v>36752.71</v>
      </c>
      <c r="G35" s="168">
        <v>0</v>
      </c>
      <c r="H35" s="168">
        <v>0</v>
      </c>
      <c r="I35" s="168">
        <v>0</v>
      </c>
      <c r="J35" s="168">
        <v>0</v>
      </c>
      <c r="K35" s="289">
        <v>0</v>
      </c>
      <c r="L35" s="277">
        <v>0</v>
      </c>
      <c r="M35" s="277">
        <v>0</v>
      </c>
      <c r="N35" s="277">
        <v>0</v>
      </c>
      <c r="O35" s="277">
        <v>0</v>
      </c>
      <c r="P35" s="277">
        <v>0</v>
      </c>
      <c r="Q35" s="277">
        <v>0</v>
      </c>
    </row>
    <row r="36" spans="2:17" ht="12.75">
      <c r="B36" s="19">
        <v>30</v>
      </c>
      <c r="C36" s="4" t="s">
        <v>1232</v>
      </c>
      <c r="D36" s="170"/>
      <c r="E36" s="168"/>
      <c r="F36" s="168"/>
      <c r="G36" s="168"/>
      <c r="H36" s="168"/>
      <c r="I36" s="168"/>
      <c r="J36" s="168"/>
      <c r="K36" s="170"/>
      <c r="L36" s="168"/>
      <c r="M36" s="168"/>
      <c r="N36" s="168"/>
      <c r="O36" s="168"/>
      <c r="P36" s="168"/>
      <c r="Q36" s="168"/>
    </row>
    <row r="37" spans="2:17" ht="12.75">
      <c r="B37" s="70">
        <v>31</v>
      </c>
      <c r="C37" s="4" t="s">
        <v>1233</v>
      </c>
      <c r="D37" s="170"/>
      <c r="E37" s="168"/>
      <c r="F37" s="168"/>
      <c r="G37" s="168"/>
      <c r="H37" s="168"/>
      <c r="I37" s="168"/>
      <c r="J37" s="168"/>
      <c r="K37" s="170"/>
      <c r="L37" s="168"/>
      <c r="M37" s="168"/>
      <c r="N37" s="168"/>
      <c r="O37" s="168"/>
      <c r="P37" s="168"/>
      <c r="Q37" s="168"/>
    </row>
    <row r="38" spans="2:17" ht="12.75">
      <c r="B38" s="19">
        <v>32</v>
      </c>
      <c r="C38" s="4" t="s">
        <v>1234</v>
      </c>
      <c r="D38" s="170">
        <v>0</v>
      </c>
      <c r="E38" s="168">
        <v>759.49</v>
      </c>
      <c r="F38" s="168">
        <v>3717.92</v>
      </c>
      <c r="G38" s="168">
        <v>0</v>
      </c>
      <c r="H38" s="168">
        <v>0</v>
      </c>
      <c r="I38" s="168">
        <v>0</v>
      </c>
      <c r="J38" s="168">
        <v>0</v>
      </c>
      <c r="K38" s="289">
        <v>0</v>
      </c>
      <c r="L38" s="277">
        <v>1693.8</v>
      </c>
      <c r="M38" s="277">
        <v>0</v>
      </c>
      <c r="N38" s="277">
        <v>0</v>
      </c>
      <c r="O38" s="277">
        <v>0</v>
      </c>
      <c r="P38" s="277">
        <v>0</v>
      </c>
      <c r="Q38" s="277">
        <v>0</v>
      </c>
    </row>
    <row r="39" spans="2:17" ht="12.75">
      <c r="B39" s="19">
        <v>33</v>
      </c>
      <c r="C39" s="234" t="s">
        <v>1235</v>
      </c>
      <c r="D39" s="170" t="s">
        <v>1273</v>
      </c>
      <c r="E39" s="168">
        <v>133827</v>
      </c>
      <c r="F39" s="168">
        <v>16269</v>
      </c>
      <c r="G39" s="168" t="s">
        <v>1273</v>
      </c>
      <c r="H39" s="168" t="s">
        <v>1273</v>
      </c>
      <c r="I39" s="168" t="s">
        <v>1273</v>
      </c>
      <c r="J39" s="168" t="s">
        <v>1273</v>
      </c>
      <c r="K39" s="199" t="s">
        <v>1273</v>
      </c>
      <c r="L39" s="195" t="s">
        <v>1273</v>
      </c>
      <c r="M39" s="195" t="s">
        <v>1273</v>
      </c>
      <c r="N39" s="195" t="s">
        <v>1273</v>
      </c>
      <c r="O39" s="195" t="s">
        <v>1273</v>
      </c>
      <c r="P39" s="195" t="s">
        <v>1273</v>
      </c>
      <c r="Q39" s="195" t="s">
        <v>1273</v>
      </c>
    </row>
    <row r="40" spans="2:17" ht="12.75">
      <c r="B40" s="70">
        <v>34</v>
      </c>
      <c r="C40" s="4" t="s">
        <v>1422</v>
      </c>
      <c r="D40" s="170">
        <v>62336</v>
      </c>
      <c r="E40" s="168">
        <v>120311</v>
      </c>
      <c r="F40" s="168">
        <v>54371</v>
      </c>
      <c r="G40" s="168" t="s">
        <v>1273</v>
      </c>
      <c r="H40" s="168" t="s">
        <v>1273</v>
      </c>
      <c r="I40" s="168" t="s">
        <v>1273</v>
      </c>
      <c r="J40" s="168">
        <v>53085</v>
      </c>
      <c r="K40" s="199" t="s">
        <v>1446</v>
      </c>
      <c r="L40" s="195" t="s">
        <v>1446</v>
      </c>
      <c r="M40" s="185">
        <v>21265.35</v>
      </c>
      <c r="N40" s="168">
        <v>39.81</v>
      </c>
      <c r="O40" s="168" t="s">
        <v>1273</v>
      </c>
      <c r="P40" s="168" t="s">
        <v>1273</v>
      </c>
      <c r="Q40" s="168">
        <v>366.63</v>
      </c>
    </row>
    <row r="41" spans="2:17" ht="12.75">
      <c r="B41" s="19">
        <v>35</v>
      </c>
      <c r="C41" s="234" t="s">
        <v>1236</v>
      </c>
      <c r="D41" s="170">
        <v>85993</v>
      </c>
      <c r="E41" s="168"/>
      <c r="F41" s="168">
        <v>167321</v>
      </c>
      <c r="G41" s="168" t="s">
        <v>1273</v>
      </c>
      <c r="H41" s="168" t="s">
        <v>1273</v>
      </c>
      <c r="I41" s="168">
        <v>156771</v>
      </c>
      <c r="J41" s="168" t="s">
        <v>1273</v>
      </c>
      <c r="K41" s="199" t="s">
        <v>1273</v>
      </c>
      <c r="L41" s="195" t="s">
        <v>1273</v>
      </c>
      <c r="M41" s="195" t="s">
        <v>1273</v>
      </c>
      <c r="N41" s="277" t="s">
        <v>1273</v>
      </c>
      <c r="O41" s="277" t="s">
        <v>1273</v>
      </c>
      <c r="P41" s="277" t="s">
        <v>1273</v>
      </c>
      <c r="Q41" s="277" t="s">
        <v>1273</v>
      </c>
    </row>
    <row r="42" spans="2:17" ht="12.75">
      <c r="B42" s="296"/>
      <c r="C42" s="286" t="s">
        <v>1212</v>
      </c>
      <c r="D42" s="291">
        <v>220575.5</v>
      </c>
      <c r="E42" s="290">
        <v>703664.48</v>
      </c>
      <c r="F42" s="290">
        <v>770011.74</v>
      </c>
      <c r="G42" s="290">
        <v>13533.85</v>
      </c>
      <c r="H42" s="290">
        <v>4482.59</v>
      </c>
      <c r="I42" s="290">
        <v>160659.5</v>
      </c>
      <c r="J42" s="290">
        <v>53813</v>
      </c>
      <c r="K42" s="290">
        <v>2324</v>
      </c>
      <c r="L42" s="291">
        <v>22433.96</v>
      </c>
      <c r="M42" s="291">
        <v>156887.51</v>
      </c>
      <c r="N42" s="291">
        <v>41.81</v>
      </c>
      <c r="O42" s="291">
        <v>140.03</v>
      </c>
      <c r="P42" s="291">
        <v>0</v>
      </c>
      <c r="Q42" s="291">
        <v>11194.55</v>
      </c>
    </row>
    <row r="44" ht="12.75">
      <c r="C44" s="234" t="s">
        <v>1456</v>
      </c>
    </row>
    <row r="45" ht="12.75">
      <c r="C45" t="s">
        <v>1442</v>
      </c>
    </row>
    <row r="46" ht="12.75">
      <c r="C46" t="s">
        <v>1443</v>
      </c>
    </row>
    <row r="49" ht="12.75">
      <c r="Q49" s="88" t="s">
        <v>1288</v>
      </c>
    </row>
    <row r="50" ht="12.75">
      <c r="C50" s="284" t="s">
        <v>4</v>
      </c>
    </row>
    <row r="51" spans="2:17" ht="46.5" customHeight="1">
      <c r="B51" s="982" t="s">
        <v>1276</v>
      </c>
      <c r="C51" s="285" t="s">
        <v>1438</v>
      </c>
      <c r="D51" s="945" t="s">
        <v>1343</v>
      </c>
      <c r="E51" s="945"/>
      <c r="F51" s="1101" t="s">
        <v>1432</v>
      </c>
      <c r="G51" s="995" t="s">
        <v>1433</v>
      </c>
      <c r="H51" s="995"/>
      <c r="I51" s="945" t="s">
        <v>1434</v>
      </c>
      <c r="J51" s="945"/>
      <c r="K51" s="995" t="s">
        <v>1437</v>
      </c>
      <c r="L51" s="995"/>
      <c r="M51" s="945" t="s">
        <v>1454</v>
      </c>
      <c r="N51" s="945"/>
      <c r="O51" s="37" t="s">
        <v>1439</v>
      </c>
      <c r="P51" s="37" t="s">
        <v>1440</v>
      </c>
      <c r="Q51" s="37" t="s">
        <v>1455</v>
      </c>
    </row>
    <row r="52" spans="2:17" ht="12.75">
      <c r="B52" s="1093"/>
      <c r="C52" s="44"/>
      <c r="D52" s="39" t="s">
        <v>1435</v>
      </c>
      <c r="E52" s="39" t="s">
        <v>1436</v>
      </c>
      <c r="F52" s="1101"/>
      <c r="G52" s="39" t="s">
        <v>1435</v>
      </c>
      <c r="H52" s="39" t="s">
        <v>1436</v>
      </c>
      <c r="I52" s="39" t="s">
        <v>1435</v>
      </c>
      <c r="J52" s="39" t="s">
        <v>1436</v>
      </c>
      <c r="K52" s="39" t="s">
        <v>1435</v>
      </c>
      <c r="L52" s="39" t="s">
        <v>1436</v>
      </c>
      <c r="M52" s="63" t="s">
        <v>1435</v>
      </c>
      <c r="N52" s="39" t="s">
        <v>1436</v>
      </c>
      <c r="O52" s="39"/>
      <c r="P52" s="39"/>
      <c r="Q52" s="39"/>
    </row>
    <row r="53" spans="2:17" ht="12.75">
      <c r="B53" s="44"/>
      <c r="C53" s="44"/>
      <c r="D53" s="39" t="s">
        <v>1344</v>
      </c>
      <c r="E53" s="39" t="s">
        <v>1344</v>
      </c>
      <c r="F53" s="86" t="s">
        <v>1344</v>
      </c>
      <c r="G53" s="86" t="s">
        <v>1344</v>
      </c>
      <c r="H53" s="39" t="s">
        <v>1344</v>
      </c>
      <c r="I53" s="86" t="s">
        <v>1344</v>
      </c>
      <c r="J53" s="39" t="s">
        <v>1344</v>
      </c>
      <c r="K53" s="39" t="s">
        <v>1344</v>
      </c>
      <c r="L53" s="39" t="s">
        <v>1344</v>
      </c>
      <c r="M53" s="86" t="s">
        <v>1441</v>
      </c>
      <c r="N53" s="86" t="s">
        <v>1441</v>
      </c>
      <c r="O53" s="39" t="s">
        <v>1441</v>
      </c>
      <c r="P53" s="86" t="s">
        <v>1441</v>
      </c>
      <c r="Q53" s="39" t="s">
        <v>1441</v>
      </c>
    </row>
    <row r="54" spans="2:17" ht="12.75">
      <c r="B54" s="41">
        <v>1</v>
      </c>
      <c r="C54" s="46">
        <v>2</v>
      </c>
      <c r="D54" s="39">
        <v>3</v>
      </c>
      <c r="E54" s="39">
        <v>4</v>
      </c>
      <c r="F54" s="86">
        <v>5</v>
      </c>
      <c r="G54" s="86">
        <v>6</v>
      </c>
      <c r="H54" s="39">
        <v>7</v>
      </c>
      <c r="I54" s="86">
        <v>8</v>
      </c>
      <c r="J54" s="39">
        <v>9</v>
      </c>
      <c r="K54" s="39">
        <v>10</v>
      </c>
      <c r="L54" s="39">
        <v>11</v>
      </c>
      <c r="M54" s="86">
        <v>12</v>
      </c>
      <c r="N54" s="86">
        <v>13</v>
      </c>
      <c r="O54" s="39">
        <v>14</v>
      </c>
      <c r="P54" s="86">
        <v>15</v>
      </c>
      <c r="Q54" s="39">
        <v>16</v>
      </c>
    </row>
    <row r="55" spans="2:17" ht="12.75">
      <c r="B55" s="263">
        <v>1</v>
      </c>
      <c r="C55" s="264" t="s">
        <v>1400</v>
      </c>
      <c r="D55" s="220"/>
      <c r="E55" s="214"/>
      <c r="F55" s="214"/>
      <c r="G55" s="214"/>
      <c r="H55" s="214"/>
      <c r="I55" s="214"/>
      <c r="J55" s="214"/>
      <c r="K55" s="220"/>
      <c r="L55" s="214"/>
      <c r="M55" s="214"/>
      <c r="N55" s="214"/>
      <c r="O55" s="214"/>
      <c r="P55" s="214"/>
      <c r="Q55" s="214"/>
    </row>
    <row r="56" spans="2:17" ht="12.75">
      <c r="B56" s="19">
        <v>2</v>
      </c>
      <c r="C56" s="4" t="s">
        <v>1214</v>
      </c>
      <c r="D56" s="170">
        <v>23028</v>
      </c>
      <c r="E56" s="168">
        <v>0</v>
      </c>
      <c r="F56" s="168">
        <v>0</v>
      </c>
      <c r="G56" s="168">
        <v>0</v>
      </c>
      <c r="H56" s="168">
        <v>0</v>
      </c>
      <c r="I56" s="168">
        <v>43323.31</v>
      </c>
      <c r="J56" s="168">
        <v>0</v>
      </c>
      <c r="K56" s="170">
        <v>0</v>
      </c>
      <c r="L56" s="168">
        <v>0</v>
      </c>
      <c r="M56" s="168">
        <v>0</v>
      </c>
      <c r="N56" s="168">
        <v>0</v>
      </c>
      <c r="O56" s="168">
        <v>0</v>
      </c>
      <c r="P56" s="168">
        <v>0</v>
      </c>
      <c r="Q56" s="168">
        <v>0</v>
      </c>
    </row>
    <row r="57" spans="2:17" ht="12.75">
      <c r="B57" s="19">
        <v>3</v>
      </c>
      <c r="C57" s="4" t="s">
        <v>1215</v>
      </c>
      <c r="D57" s="170">
        <v>40656.43</v>
      </c>
      <c r="E57" s="168">
        <v>0</v>
      </c>
      <c r="F57" s="168">
        <v>12878.9</v>
      </c>
      <c r="G57" s="168">
        <v>0</v>
      </c>
      <c r="H57" s="168">
        <v>0</v>
      </c>
      <c r="I57" s="168">
        <v>0</v>
      </c>
      <c r="J57" s="168">
        <v>0</v>
      </c>
      <c r="K57" s="170">
        <v>0</v>
      </c>
      <c r="L57" s="168">
        <v>0</v>
      </c>
      <c r="M57" s="168">
        <v>0</v>
      </c>
      <c r="N57" s="168">
        <v>0</v>
      </c>
      <c r="O57" s="168">
        <v>0</v>
      </c>
      <c r="P57" s="168">
        <v>0</v>
      </c>
      <c r="Q57" s="168">
        <v>0</v>
      </c>
    </row>
    <row r="58" spans="2:17" ht="12.75">
      <c r="B58" s="70">
        <v>4</v>
      </c>
      <c r="C58" s="4" t="s">
        <v>1216</v>
      </c>
      <c r="D58" s="170">
        <v>0</v>
      </c>
      <c r="E58" s="168">
        <v>12064</v>
      </c>
      <c r="F58" s="168">
        <v>510</v>
      </c>
      <c r="G58" s="185" t="s">
        <v>1339</v>
      </c>
      <c r="H58" s="185" t="s">
        <v>1339</v>
      </c>
      <c r="I58" s="185" t="s">
        <v>1339</v>
      </c>
      <c r="J58" s="185" t="s">
        <v>1339</v>
      </c>
      <c r="K58" s="20" t="s">
        <v>1339</v>
      </c>
      <c r="L58" s="185" t="s">
        <v>1339</v>
      </c>
      <c r="M58" s="185" t="s">
        <v>1339</v>
      </c>
      <c r="N58" s="185" t="s">
        <v>1339</v>
      </c>
      <c r="O58" s="185" t="s">
        <v>1339</v>
      </c>
      <c r="P58" s="185" t="s">
        <v>1339</v>
      </c>
      <c r="Q58" s="185" t="s">
        <v>1339</v>
      </c>
    </row>
    <row r="59" spans="2:17" ht="12.75">
      <c r="B59" s="19">
        <v>5</v>
      </c>
      <c r="C59" s="234" t="s">
        <v>1217</v>
      </c>
      <c r="D59" s="20"/>
      <c r="E59" s="185"/>
      <c r="F59" s="185"/>
      <c r="G59" s="185"/>
      <c r="H59" s="185"/>
      <c r="I59" s="185"/>
      <c r="J59" s="185"/>
      <c r="K59" s="20"/>
      <c r="L59" s="185"/>
      <c r="M59" s="185"/>
      <c r="N59" s="185"/>
      <c r="O59" s="185"/>
      <c r="P59" s="185"/>
      <c r="Q59" s="185"/>
    </row>
    <row r="60" spans="2:17" ht="12.75">
      <c r="B60" s="19">
        <v>6</v>
      </c>
      <c r="C60" s="234" t="s">
        <v>1237</v>
      </c>
      <c r="D60" s="20"/>
      <c r="E60" s="185"/>
      <c r="F60" s="185"/>
      <c r="G60" s="185"/>
      <c r="H60" s="185"/>
      <c r="I60" s="185"/>
      <c r="J60" s="185"/>
      <c r="K60" s="20"/>
      <c r="L60" s="185"/>
      <c r="M60" s="185"/>
      <c r="N60" s="185"/>
      <c r="O60" s="185"/>
      <c r="P60" s="185"/>
      <c r="Q60" s="185"/>
    </row>
    <row r="61" spans="2:17" ht="12.75">
      <c r="B61" s="70">
        <v>7</v>
      </c>
      <c r="C61" s="4" t="s">
        <v>1277</v>
      </c>
      <c r="D61" s="170">
        <v>0</v>
      </c>
      <c r="E61" s="168">
        <v>0</v>
      </c>
      <c r="F61" s="168" t="s">
        <v>1448</v>
      </c>
      <c r="G61" s="168">
        <v>0</v>
      </c>
      <c r="H61" s="168">
        <v>123000</v>
      </c>
      <c r="I61" s="168">
        <v>0</v>
      </c>
      <c r="J61" s="168">
        <v>0</v>
      </c>
      <c r="K61" s="170">
        <v>0</v>
      </c>
      <c r="L61" s="168">
        <v>0</v>
      </c>
      <c r="M61" s="168">
        <v>0</v>
      </c>
      <c r="N61" s="168">
        <v>0</v>
      </c>
      <c r="O61" s="168">
        <v>0</v>
      </c>
      <c r="P61" s="168">
        <v>0</v>
      </c>
      <c r="Q61" s="168">
        <v>0</v>
      </c>
    </row>
    <row r="62" spans="2:17" ht="12.75">
      <c r="B62" s="19">
        <v>8</v>
      </c>
      <c r="C62" s="4" t="s">
        <v>1238</v>
      </c>
      <c r="D62" s="170">
        <v>0</v>
      </c>
      <c r="E62" s="168">
        <v>0</v>
      </c>
      <c r="F62" s="168">
        <v>0</v>
      </c>
      <c r="G62" s="168">
        <v>0</v>
      </c>
      <c r="H62" s="168">
        <v>0</v>
      </c>
      <c r="I62" s="168">
        <v>0</v>
      </c>
      <c r="J62" s="168">
        <v>0</v>
      </c>
      <c r="K62" s="170">
        <v>0</v>
      </c>
      <c r="L62" s="168">
        <v>0</v>
      </c>
      <c r="M62" s="168">
        <v>0</v>
      </c>
      <c r="N62" s="168">
        <v>0</v>
      </c>
      <c r="O62" s="168">
        <v>0</v>
      </c>
      <c r="P62" s="168">
        <v>0</v>
      </c>
      <c r="Q62" s="168">
        <v>0</v>
      </c>
    </row>
    <row r="63" spans="2:17" ht="12.75">
      <c r="B63" s="19">
        <v>9</v>
      </c>
      <c r="C63" s="234" t="s">
        <v>1366</v>
      </c>
      <c r="D63" s="20"/>
      <c r="E63" s="185"/>
      <c r="F63" s="185"/>
      <c r="G63" s="185"/>
      <c r="H63" s="185"/>
      <c r="I63" s="185"/>
      <c r="J63" s="185"/>
      <c r="K63" s="20"/>
      <c r="L63" s="185"/>
      <c r="M63" s="185"/>
      <c r="N63" s="185"/>
      <c r="O63" s="185"/>
      <c r="P63" s="185"/>
      <c r="Q63" s="185"/>
    </row>
    <row r="64" spans="2:17" ht="12.75">
      <c r="B64" s="70">
        <v>10</v>
      </c>
      <c r="C64" s="234" t="s">
        <v>1239</v>
      </c>
      <c r="D64" s="20"/>
      <c r="E64" s="185"/>
      <c r="F64" s="185"/>
      <c r="G64" s="185"/>
      <c r="H64" s="185"/>
      <c r="I64" s="185"/>
      <c r="J64" s="185"/>
      <c r="K64" s="20"/>
      <c r="L64" s="185"/>
      <c r="M64" s="185"/>
      <c r="N64" s="185"/>
      <c r="O64" s="185"/>
      <c r="P64" s="185"/>
      <c r="Q64" s="185"/>
    </row>
    <row r="65" spans="2:17" ht="12.75">
      <c r="B65" s="19">
        <v>11</v>
      </c>
      <c r="C65" s="4" t="s">
        <v>1249</v>
      </c>
      <c r="D65" s="20"/>
      <c r="E65" s="185"/>
      <c r="F65" s="185"/>
      <c r="G65" s="185"/>
      <c r="H65" s="185"/>
      <c r="I65" s="185"/>
      <c r="J65" s="185"/>
      <c r="K65" s="20"/>
      <c r="L65" s="185"/>
      <c r="M65" s="185"/>
      <c r="N65" s="185"/>
      <c r="O65" s="185"/>
      <c r="P65" s="185"/>
      <c r="Q65" s="185"/>
    </row>
    <row r="66" spans="2:17" ht="12.75">
      <c r="B66" s="19">
        <v>12</v>
      </c>
      <c r="C66" s="4" t="s">
        <v>1218</v>
      </c>
      <c r="D66" s="20" t="s">
        <v>1339</v>
      </c>
      <c r="E66" s="185">
        <v>16661.52</v>
      </c>
      <c r="F66" s="185" t="s">
        <v>1457</v>
      </c>
      <c r="G66" s="185" t="s">
        <v>1339</v>
      </c>
      <c r="H66" s="185" t="s">
        <v>1339</v>
      </c>
      <c r="I66" s="185" t="s">
        <v>1339</v>
      </c>
      <c r="J66" s="185" t="s">
        <v>1339</v>
      </c>
      <c r="K66" s="20" t="s">
        <v>1339</v>
      </c>
      <c r="L66" s="185">
        <v>10160.83</v>
      </c>
      <c r="M66" s="185" t="s">
        <v>1459</v>
      </c>
      <c r="N66" s="185" t="s">
        <v>1460</v>
      </c>
      <c r="O66" s="185" t="s">
        <v>1339</v>
      </c>
      <c r="P66" s="185" t="s">
        <v>1339</v>
      </c>
      <c r="Q66" s="185" t="s">
        <v>1339</v>
      </c>
    </row>
    <row r="67" spans="2:17" ht="12.75">
      <c r="B67" s="70">
        <v>13</v>
      </c>
      <c r="C67" s="4" t="s">
        <v>1219</v>
      </c>
      <c r="D67" s="20"/>
      <c r="E67" s="185"/>
      <c r="F67" s="185"/>
      <c r="G67" s="185"/>
      <c r="H67" s="185"/>
      <c r="I67" s="185"/>
      <c r="J67" s="185"/>
      <c r="K67" s="20"/>
      <c r="L67" s="185"/>
      <c r="M67" s="185"/>
      <c r="N67" s="185"/>
      <c r="O67" s="185"/>
      <c r="P67" s="185"/>
      <c r="Q67" s="185"/>
    </row>
    <row r="68" spans="1:17" ht="16.5">
      <c r="A68" s="159">
        <v>41</v>
      </c>
      <c r="B68" s="19">
        <v>14</v>
      </c>
      <c r="C68" s="4" t="s">
        <v>1220</v>
      </c>
      <c r="D68" s="170">
        <v>8089.46</v>
      </c>
      <c r="E68" s="168">
        <v>66</v>
      </c>
      <c r="F68" s="168">
        <v>22291</v>
      </c>
      <c r="G68" s="168">
        <v>13423.06</v>
      </c>
      <c r="H68" s="168">
        <v>3705.07</v>
      </c>
      <c r="I68" s="168">
        <v>6430.5</v>
      </c>
      <c r="J68" s="168">
        <v>0</v>
      </c>
      <c r="K68" s="170">
        <v>2065</v>
      </c>
      <c r="L68" s="168">
        <v>0</v>
      </c>
      <c r="M68" s="168">
        <v>69259.49</v>
      </c>
      <c r="N68" s="168">
        <v>0</v>
      </c>
      <c r="O68" s="168">
        <v>0</v>
      </c>
      <c r="P68" s="168">
        <v>0</v>
      </c>
      <c r="Q68" s="168">
        <v>7924.93</v>
      </c>
    </row>
    <row r="69" spans="2:17" ht="12.75">
      <c r="B69" s="19">
        <v>15</v>
      </c>
      <c r="C69" s="4" t="s">
        <v>1221</v>
      </c>
      <c r="D69" s="170">
        <v>51250</v>
      </c>
      <c r="E69" s="168">
        <v>0</v>
      </c>
      <c r="F69" s="168">
        <v>22924</v>
      </c>
      <c r="G69" s="168">
        <v>0</v>
      </c>
      <c r="H69" s="168">
        <v>0</v>
      </c>
      <c r="I69" s="168">
        <v>0</v>
      </c>
      <c r="J69" s="168">
        <v>0</v>
      </c>
      <c r="K69" s="170">
        <v>0</v>
      </c>
      <c r="L69" s="168">
        <v>0</v>
      </c>
      <c r="M69" s="168">
        <v>35150</v>
      </c>
      <c r="N69" s="168">
        <v>0</v>
      </c>
      <c r="O69" s="168">
        <v>0</v>
      </c>
      <c r="P69" s="168">
        <v>0</v>
      </c>
      <c r="Q69" s="168">
        <v>0</v>
      </c>
    </row>
    <row r="70" spans="2:17" ht="12.75">
      <c r="B70" s="70">
        <v>16</v>
      </c>
      <c r="C70" s="4" t="s">
        <v>1268</v>
      </c>
      <c r="D70" s="170"/>
      <c r="E70" s="168"/>
      <c r="F70" s="168"/>
      <c r="G70" s="168"/>
      <c r="H70" s="168"/>
      <c r="I70" s="168"/>
      <c r="J70" s="168"/>
      <c r="K70" s="20"/>
      <c r="L70" s="185"/>
      <c r="M70" s="185"/>
      <c r="N70" s="185"/>
      <c r="O70" s="185"/>
      <c r="P70" s="185"/>
      <c r="Q70" s="185"/>
    </row>
    <row r="71" spans="2:17" ht="12.75">
      <c r="B71" s="19">
        <v>17</v>
      </c>
      <c r="C71" s="4" t="s">
        <v>1222</v>
      </c>
      <c r="D71" s="20"/>
      <c r="E71" s="185"/>
      <c r="F71" s="185"/>
      <c r="G71" s="185"/>
      <c r="H71" s="185"/>
      <c r="I71" s="185"/>
      <c r="J71" s="185"/>
      <c r="K71" s="20"/>
      <c r="L71" s="185"/>
      <c r="M71" s="185"/>
      <c r="N71" s="185"/>
      <c r="O71" s="185"/>
      <c r="P71" s="185"/>
      <c r="Q71" s="185"/>
    </row>
    <row r="72" spans="2:17" ht="12.75">
      <c r="B72" s="19">
        <v>18</v>
      </c>
      <c r="C72" s="4" t="s">
        <v>1223</v>
      </c>
      <c r="D72" s="20"/>
      <c r="E72" s="185"/>
      <c r="F72" s="185"/>
      <c r="G72" s="185"/>
      <c r="H72" s="185"/>
      <c r="I72" s="185"/>
      <c r="J72" s="185"/>
      <c r="K72" s="20"/>
      <c r="L72" s="185"/>
      <c r="M72" s="185"/>
      <c r="N72" s="185"/>
      <c r="O72" s="185"/>
      <c r="P72" s="185"/>
      <c r="Q72" s="185"/>
    </row>
    <row r="73" spans="2:17" ht="12.75">
      <c r="B73" s="70">
        <v>19</v>
      </c>
      <c r="C73" s="234" t="s">
        <v>1240</v>
      </c>
      <c r="D73" s="20"/>
      <c r="E73" s="185"/>
      <c r="F73" s="185"/>
      <c r="G73" s="185"/>
      <c r="H73" s="185"/>
      <c r="I73" s="185"/>
      <c r="J73" s="185"/>
      <c r="K73" s="20"/>
      <c r="L73" s="185"/>
      <c r="M73" s="185"/>
      <c r="N73" s="185"/>
      <c r="O73" s="185"/>
      <c r="P73" s="185"/>
      <c r="Q73" s="185"/>
    </row>
    <row r="74" spans="2:17" ht="12.75">
      <c r="B74" s="19">
        <v>20</v>
      </c>
      <c r="C74" s="4" t="s">
        <v>1224</v>
      </c>
      <c r="D74" s="170">
        <v>0</v>
      </c>
      <c r="E74" s="168">
        <v>268000</v>
      </c>
      <c r="F74" s="168">
        <v>296000</v>
      </c>
      <c r="G74" s="168">
        <v>0</v>
      </c>
      <c r="H74" s="168">
        <v>0</v>
      </c>
      <c r="I74" s="168">
        <v>0</v>
      </c>
      <c r="J74" s="168">
        <v>0</v>
      </c>
      <c r="K74" s="170">
        <v>0</v>
      </c>
      <c r="L74" s="168">
        <v>0</v>
      </c>
      <c r="M74" s="168">
        <v>0</v>
      </c>
      <c r="N74" s="168">
        <v>0</v>
      </c>
      <c r="O74" s="168">
        <v>0</v>
      </c>
      <c r="P74" s="168">
        <v>0</v>
      </c>
      <c r="Q74" s="168">
        <v>0</v>
      </c>
    </row>
    <row r="75" spans="2:17" ht="12.75">
      <c r="B75" s="19">
        <v>21</v>
      </c>
      <c r="C75" s="4" t="s">
        <v>1225</v>
      </c>
      <c r="D75" s="170">
        <v>56049</v>
      </c>
      <c r="E75" s="168">
        <v>74332</v>
      </c>
      <c r="F75" s="168">
        <v>0</v>
      </c>
      <c r="G75" s="168">
        <v>0</v>
      </c>
      <c r="H75" s="168">
        <v>0</v>
      </c>
      <c r="I75" s="168">
        <v>0</v>
      </c>
      <c r="J75" s="168">
        <v>0</v>
      </c>
      <c r="K75" s="170">
        <v>0</v>
      </c>
      <c r="L75" s="168">
        <v>0</v>
      </c>
      <c r="M75" s="168">
        <v>0</v>
      </c>
      <c r="N75" s="168">
        <v>0</v>
      </c>
      <c r="O75" s="168">
        <v>0</v>
      </c>
      <c r="P75" s="168">
        <v>0</v>
      </c>
      <c r="Q75" s="168">
        <v>0</v>
      </c>
    </row>
    <row r="76" spans="2:17" ht="12.75">
      <c r="B76" s="70">
        <v>22</v>
      </c>
      <c r="C76" s="234" t="s">
        <v>1226</v>
      </c>
      <c r="D76" s="170"/>
      <c r="E76" s="168"/>
      <c r="F76" s="168"/>
      <c r="G76" s="168"/>
      <c r="H76" s="168"/>
      <c r="I76" s="168"/>
      <c r="J76" s="168"/>
      <c r="K76" s="170"/>
      <c r="L76" s="168"/>
      <c r="M76" s="168"/>
      <c r="N76" s="168"/>
      <c r="O76" s="168"/>
      <c r="P76" s="168"/>
      <c r="Q76" s="168"/>
    </row>
    <row r="77" spans="2:17" ht="12.75">
      <c r="B77" s="19">
        <v>23</v>
      </c>
      <c r="C77" s="4" t="s">
        <v>1227</v>
      </c>
      <c r="D77" s="170"/>
      <c r="E77" s="168"/>
      <c r="F77" s="168"/>
      <c r="G77" s="168"/>
      <c r="H77" s="168"/>
      <c r="I77" s="168"/>
      <c r="J77" s="168"/>
      <c r="K77" s="170"/>
      <c r="L77" s="168"/>
      <c r="M77" s="168"/>
      <c r="N77" s="168"/>
      <c r="O77" s="168"/>
      <c r="P77" s="168"/>
      <c r="Q77" s="168"/>
    </row>
    <row r="78" spans="2:17" ht="12.75">
      <c r="B78" s="19">
        <v>24</v>
      </c>
      <c r="C78" s="234" t="s">
        <v>1248</v>
      </c>
      <c r="D78" s="170">
        <v>250</v>
      </c>
      <c r="E78" s="168">
        <v>0</v>
      </c>
      <c r="F78" s="168">
        <v>1203</v>
      </c>
      <c r="G78" s="168">
        <v>0</v>
      </c>
      <c r="H78" s="168">
        <v>0</v>
      </c>
      <c r="I78" s="168">
        <v>0</v>
      </c>
      <c r="J78" s="168">
        <v>0</v>
      </c>
      <c r="K78" s="170">
        <v>0</v>
      </c>
      <c r="L78" s="168">
        <v>0</v>
      </c>
      <c r="M78" s="168">
        <v>0</v>
      </c>
      <c r="N78" s="168">
        <v>0</v>
      </c>
      <c r="O78" s="168">
        <v>170.02</v>
      </c>
      <c r="P78" s="168">
        <v>0</v>
      </c>
      <c r="Q78" s="168">
        <v>26.37</v>
      </c>
    </row>
    <row r="79" spans="2:17" ht="12.75">
      <c r="B79" s="70">
        <v>25</v>
      </c>
      <c r="C79" s="234" t="s">
        <v>1228</v>
      </c>
      <c r="D79" s="20" t="s">
        <v>1339</v>
      </c>
      <c r="E79" s="185" t="s">
        <v>1339</v>
      </c>
      <c r="F79" s="185" t="s">
        <v>1339</v>
      </c>
      <c r="G79" s="185" t="s">
        <v>1339</v>
      </c>
      <c r="H79" s="185" t="s">
        <v>1339</v>
      </c>
      <c r="I79" s="185" t="s">
        <v>1339</v>
      </c>
      <c r="J79" s="185" t="s">
        <v>1339</v>
      </c>
      <c r="K79" s="20" t="s">
        <v>1339</v>
      </c>
      <c r="L79" s="185" t="s">
        <v>1339</v>
      </c>
      <c r="M79" s="185" t="s">
        <v>1339</v>
      </c>
      <c r="N79" s="185" t="s">
        <v>1339</v>
      </c>
      <c r="O79" s="185" t="s">
        <v>1339</v>
      </c>
      <c r="P79" s="185" t="s">
        <v>1339</v>
      </c>
      <c r="Q79" s="185" t="s">
        <v>1339</v>
      </c>
    </row>
    <row r="80" spans="2:17" ht="12.75">
      <c r="B80" s="19">
        <v>26</v>
      </c>
      <c r="C80" s="4" t="s">
        <v>1229</v>
      </c>
      <c r="D80" s="170">
        <v>0</v>
      </c>
      <c r="E80" s="168">
        <v>15827</v>
      </c>
      <c r="F80" s="185" t="s">
        <v>1449</v>
      </c>
      <c r="G80" s="168">
        <v>0</v>
      </c>
      <c r="H80" s="168">
        <v>0</v>
      </c>
      <c r="I80" s="168">
        <v>0</v>
      </c>
      <c r="J80" s="168">
        <v>0</v>
      </c>
      <c r="K80" s="170">
        <v>0</v>
      </c>
      <c r="L80" s="168">
        <v>0</v>
      </c>
      <c r="M80" s="168">
        <v>0</v>
      </c>
      <c r="N80" s="168">
        <v>0</v>
      </c>
      <c r="O80" s="168">
        <v>0</v>
      </c>
      <c r="P80" s="168">
        <v>0</v>
      </c>
      <c r="Q80" s="168">
        <v>0</v>
      </c>
    </row>
    <row r="81" spans="2:17" ht="12.75">
      <c r="B81" s="19">
        <v>27</v>
      </c>
      <c r="C81" s="234" t="s">
        <v>1458</v>
      </c>
      <c r="D81" s="170"/>
      <c r="E81" s="168"/>
      <c r="F81" s="185"/>
      <c r="G81" s="168"/>
      <c r="H81" s="168"/>
      <c r="I81" s="168"/>
      <c r="J81" s="168"/>
      <c r="K81" s="170"/>
      <c r="L81" s="168"/>
      <c r="M81" s="168"/>
      <c r="N81" s="168"/>
      <c r="O81" s="168"/>
      <c r="P81" s="168"/>
      <c r="Q81" s="168"/>
    </row>
    <row r="82" spans="2:17" ht="12.75">
      <c r="B82" s="70">
        <v>28</v>
      </c>
      <c r="C82" s="4" t="s">
        <v>1230</v>
      </c>
      <c r="D82" s="170" t="s">
        <v>1273</v>
      </c>
      <c r="E82" s="168">
        <v>134553</v>
      </c>
      <c r="F82" s="185" t="s">
        <v>1273</v>
      </c>
      <c r="G82" s="185" t="s">
        <v>1273</v>
      </c>
      <c r="H82" s="185" t="s">
        <v>1273</v>
      </c>
      <c r="I82" s="185" t="s">
        <v>1273</v>
      </c>
      <c r="J82" s="185" t="s">
        <v>1273</v>
      </c>
      <c r="K82" s="170" t="s">
        <v>1273</v>
      </c>
      <c r="L82" s="168" t="s">
        <v>1273</v>
      </c>
      <c r="M82" s="168" t="s">
        <v>1273</v>
      </c>
      <c r="N82" s="168" t="s">
        <v>1273</v>
      </c>
      <c r="O82" s="168" t="s">
        <v>1273</v>
      </c>
      <c r="P82" s="168" t="s">
        <v>1273</v>
      </c>
      <c r="Q82" s="168" t="s">
        <v>1273</v>
      </c>
    </row>
    <row r="83" spans="2:17" ht="12.75">
      <c r="B83" s="19">
        <v>29</v>
      </c>
      <c r="C83" s="4" t="s">
        <v>1231</v>
      </c>
      <c r="D83" s="170">
        <v>27125.47</v>
      </c>
      <c r="E83" s="168">
        <v>0</v>
      </c>
      <c r="F83" s="185">
        <v>38435.05</v>
      </c>
      <c r="G83" s="168">
        <v>0</v>
      </c>
      <c r="H83" s="168">
        <v>0</v>
      </c>
      <c r="I83" s="168">
        <v>0</v>
      </c>
      <c r="J83" s="168">
        <v>0</v>
      </c>
      <c r="K83" s="170">
        <v>0</v>
      </c>
      <c r="L83" s="168">
        <v>0</v>
      </c>
      <c r="M83" s="168">
        <v>0</v>
      </c>
      <c r="N83" s="168">
        <v>0</v>
      </c>
      <c r="O83" s="168">
        <v>0</v>
      </c>
      <c r="P83" s="168">
        <v>0</v>
      </c>
      <c r="Q83" s="168">
        <v>0</v>
      </c>
    </row>
    <row r="84" spans="2:17" ht="12.75">
      <c r="B84" s="19">
        <v>30</v>
      </c>
      <c r="C84" s="4" t="s">
        <v>1232</v>
      </c>
      <c r="D84" s="170"/>
      <c r="E84" s="168"/>
      <c r="F84" s="185"/>
      <c r="G84" s="168"/>
      <c r="H84" s="168"/>
      <c r="I84" s="168"/>
      <c r="J84" s="168"/>
      <c r="K84" s="170"/>
      <c r="L84" s="168"/>
      <c r="M84" s="168"/>
      <c r="N84" s="168"/>
      <c r="O84" s="168"/>
      <c r="P84" s="168"/>
      <c r="Q84" s="168"/>
    </row>
    <row r="85" spans="2:17" ht="12.75">
      <c r="B85" s="70">
        <v>31</v>
      </c>
      <c r="C85" s="4" t="s">
        <v>1233</v>
      </c>
      <c r="D85" s="170"/>
      <c r="E85" s="168"/>
      <c r="F85" s="185"/>
      <c r="G85" s="168"/>
      <c r="H85" s="168"/>
      <c r="I85" s="168"/>
      <c r="J85" s="168"/>
      <c r="K85" s="170"/>
      <c r="L85" s="168"/>
      <c r="M85" s="168"/>
      <c r="N85" s="168"/>
      <c r="O85" s="168"/>
      <c r="P85" s="168"/>
      <c r="Q85" s="168"/>
    </row>
    <row r="86" spans="2:17" ht="12.75">
      <c r="B86" s="19">
        <v>32</v>
      </c>
      <c r="C86" s="4" t="s">
        <v>1234</v>
      </c>
      <c r="D86" s="170">
        <v>0</v>
      </c>
      <c r="E86" s="168">
        <v>351.02</v>
      </c>
      <c r="F86" s="185">
        <v>6462.36</v>
      </c>
      <c r="G86" s="168">
        <v>0</v>
      </c>
      <c r="H86" s="168">
        <v>0</v>
      </c>
      <c r="I86" s="168">
        <v>0</v>
      </c>
      <c r="J86" s="168">
        <v>0</v>
      </c>
      <c r="K86" s="170">
        <v>0</v>
      </c>
      <c r="L86" s="168">
        <v>2472.01</v>
      </c>
      <c r="M86" s="168">
        <v>0</v>
      </c>
      <c r="N86" s="168">
        <v>0</v>
      </c>
      <c r="O86" s="168">
        <v>0</v>
      </c>
      <c r="P86" s="168">
        <v>0</v>
      </c>
      <c r="Q86" s="168">
        <v>0</v>
      </c>
    </row>
    <row r="87" spans="2:17" ht="12.75">
      <c r="B87" s="19">
        <v>33</v>
      </c>
      <c r="C87" s="234" t="s">
        <v>1235</v>
      </c>
      <c r="D87" s="170" t="s">
        <v>1273</v>
      </c>
      <c r="E87" s="168">
        <v>159837</v>
      </c>
      <c r="F87" s="168">
        <v>10148</v>
      </c>
      <c r="G87" s="185" t="s">
        <v>1273</v>
      </c>
      <c r="H87" s="185" t="s">
        <v>1273</v>
      </c>
      <c r="I87" s="185" t="s">
        <v>1273</v>
      </c>
      <c r="J87" s="185" t="s">
        <v>1273</v>
      </c>
      <c r="K87" s="170" t="s">
        <v>1273</v>
      </c>
      <c r="L87" s="168" t="s">
        <v>1273</v>
      </c>
      <c r="M87" s="168" t="s">
        <v>1273</v>
      </c>
      <c r="N87" s="168" t="s">
        <v>1273</v>
      </c>
      <c r="O87" s="168" t="s">
        <v>1273</v>
      </c>
      <c r="P87" s="168" t="s">
        <v>1273</v>
      </c>
      <c r="Q87" s="168" t="s">
        <v>1273</v>
      </c>
    </row>
    <row r="88" spans="2:17" ht="12.75">
      <c r="B88" s="70">
        <v>34</v>
      </c>
      <c r="C88" s="4" t="s">
        <v>1422</v>
      </c>
      <c r="D88" s="170">
        <v>77775</v>
      </c>
      <c r="E88" s="168">
        <v>168265</v>
      </c>
      <c r="F88" s="168">
        <v>63898</v>
      </c>
      <c r="G88" s="185" t="s">
        <v>1273</v>
      </c>
      <c r="H88" s="185" t="s">
        <v>1273</v>
      </c>
      <c r="I88" s="185" t="s">
        <v>1273</v>
      </c>
      <c r="J88" s="168">
        <v>85279</v>
      </c>
      <c r="K88" s="170" t="s">
        <v>1446</v>
      </c>
      <c r="L88" s="168" t="s">
        <v>1446</v>
      </c>
      <c r="M88" s="168">
        <v>34262.42</v>
      </c>
      <c r="N88" s="168">
        <v>75.52</v>
      </c>
      <c r="O88" s="168" t="s">
        <v>1273</v>
      </c>
      <c r="P88" s="168" t="s">
        <v>1273</v>
      </c>
      <c r="Q88" s="168">
        <v>353.3</v>
      </c>
    </row>
    <row r="89" spans="2:17" ht="12.75">
      <c r="B89" s="18">
        <v>35</v>
      </c>
      <c r="C89" s="265" t="s">
        <v>1236</v>
      </c>
      <c r="D89" s="171"/>
      <c r="E89" s="281"/>
      <c r="F89" s="216"/>
      <c r="G89" s="216"/>
      <c r="H89" s="216"/>
      <c r="I89" s="216"/>
      <c r="J89" s="216"/>
      <c r="K89" s="171"/>
      <c r="L89" s="281"/>
      <c r="M89" s="281"/>
      <c r="N89" s="281"/>
      <c r="O89" s="281"/>
      <c r="P89" s="281"/>
      <c r="Q89" s="281"/>
    </row>
    <row r="90" spans="2:17" ht="12.75">
      <c r="B90" s="287"/>
      <c r="C90" s="286" t="s">
        <v>1212</v>
      </c>
      <c r="D90" s="290">
        <v>284223.36</v>
      </c>
      <c r="E90" s="290">
        <v>849956.54</v>
      </c>
      <c r="F90" s="221">
        <v>474750.31</v>
      </c>
      <c r="G90" s="290">
        <v>13423.06</v>
      </c>
      <c r="H90" s="290">
        <v>126705.07</v>
      </c>
      <c r="I90" s="290">
        <v>49753.81</v>
      </c>
      <c r="J90" s="290">
        <v>85279</v>
      </c>
      <c r="K90" s="290">
        <v>2065</v>
      </c>
      <c r="L90" s="290">
        <v>12632.84</v>
      </c>
      <c r="M90" s="290">
        <v>138671.91</v>
      </c>
      <c r="N90" s="290">
        <v>75.52</v>
      </c>
      <c r="O90" s="290">
        <v>170.02</v>
      </c>
      <c r="P90" s="290">
        <v>0</v>
      </c>
      <c r="Q90" s="290">
        <v>8304.6</v>
      </c>
    </row>
  </sheetData>
  <sheetProtection/>
  <mergeCells count="14">
    <mergeCell ref="G3:H3"/>
    <mergeCell ref="I3:J3"/>
    <mergeCell ref="M51:N51"/>
    <mergeCell ref="K3:L3"/>
    <mergeCell ref="M3:N3"/>
    <mergeCell ref="G51:H51"/>
    <mergeCell ref="I51:J51"/>
    <mergeCell ref="K51:L51"/>
    <mergeCell ref="B3:B4"/>
    <mergeCell ref="B51:B52"/>
    <mergeCell ref="D51:E51"/>
    <mergeCell ref="F51:F52"/>
    <mergeCell ref="D3:E3"/>
    <mergeCell ref="F3:F4"/>
  </mergeCells>
  <printOptions/>
  <pageMargins left="0.75" right="0.75" top="0.5" bottom="0.21" header="0.5" footer="0.11"/>
  <pageSetup horizontalDpi="1200" verticalDpi="1200" orientation="landscape" scale="62" r:id="rId1"/>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AK44"/>
  <sheetViews>
    <sheetView view="pageBreakPreview" zoomScale="60" workbookViewId="0" topLeftCell="A1">
      <selection activeCell="J60" sqref="J60"/>
    </sheetView>
  </sheetViews>
  <sheetFormatPr defaultColWidth="9.140625" defaultRowHeight="12.75"/>
  <cols>
    <col min="1" max="1" width="9.28125" style="0" bestFit="1" customWidth="1"/>
    <col min="2" max="2" width="20.8515625" style="0" customWidth="1"/>
    <col min="3" max="8" width="12.00390625" style="0" bestFit="1" customWidth="1"/>
    <col min="9" max="9" width="9.28125" style="0" bestFit="1" customWidth="1"/>
    <col min="10" max="10" width="20.8515625" style="0" customWidth="1"/>
    <col min="11" max="16" width="12.00390625" style="0" bestFit="1" customWidth="1"/>
    <col min="17" max="17" width="9.28125" style="0" bestFit="1" customWidth="1"/>
    <col min="18" max="18" width="20.8515625" style="0" customWidth="1"/>
    <col min="19" max="21" width="10.57421875" style="0" bestFit="1" customWidth="1"/>
    <col min="22" max="22" width="10.8515625" style="0" bestFit="1" customWidth="1"/>
    <col min="23" max="23" width="11.28125" style="0" bestFit="1" customWidth="1"/>
    <col min="24" max="24" width="11.140625" style="0" bestFit="1" customWidth="1"/>
    <col min="26" max="26" width="20.8515625" style="0" customWidth="1"/>
    <col min="27" max="27" width="11.7109375" style="0" customWidth="1"/>
    <col min="28" max="28" width="14.421875" style="0" customWidth="1"/>
    <col min="29" max="29" width="10.7109375" style="0" bestFit="1" customWidth="1"/>
    <col min="30" max="30" width="9.28125" style="0" bestFit="1" customWidth="1"/>
    <col min="31" max="31" width="14.140625" style="0" customWidth="1"/>
    <col min="32" max="32" width="13.421875" style="0" customWidth="1"/>
    <col min="34" max="34" width="20.8515625" style="0" customWidth="1"/>
    <col min="35" max="35" width="14.421875" style="0" customWidth="1"/>
    <col min="36" max="36" width="17.421875" style="0" customWidth="1"/>
    <col min="37" max="37" width="17.57421875" style="0" customWidth="1"/>
  </cols>
  <sheetData>
    <row r="1" spans="1:37" ht="15">
      <c r="A1" s="987" t="s">
        <v>534</v>
      </c>
      <c r="B1" s="987"/>
      <c r="C1" s="987"/>
      <c r="D1" s="987"/>
      <c r="E1" s="987"/>
      <c r="F1" s="987"/>
      <c r="G1" s="166"/>
      <c r="H1" s="166"/>
      <c r="I1" s="166"/>
      <c r="J1" s="987" t="s">
        <v>534</v>
      </c>
      <c r="K1" s="987"/>
      <c r="L1" s="987"/>
      <c r="M1" s="987"/>
      <c r="N1" s="987"/>
      <c r="O1" s="987"/>
      <c r="P1" s="166"/>
      <c r="Q1" s="166"/>
      <c r="R1" s="987" t="s">
        <v>534</v>
      </c>
      <c r="S1" s="987"/>
      <c r="T1" s="987"/>
      <c r="U1" s="987"/>
      <c r="V1" s="987"/>
      <c r="W1" s="987"/>
      <c r="Y1" s="166"/>
      <c r="Z1" s="987" t="s">
        <v>534</v>
      </c>
      <c r="AA1" s="987"/>
      <c r="AB1" s="987"/>
      <c r="AC1" s="987"/>
      <c r="AD1" s="987"/>
      <c r="AE1" s="987"/>
      <c r="AF1" s="987"/>
      <c r="AG1" s="987" t="s">
        <v>534</v>
      </c>
      <c r="AH1" s="987"/>
      <c r="AI1" s="987"/>
      <c r="AJ1" s="987"/>
      <c r="AK1" s="987"/>
    </row>
    <row r="2" spans="3:23" ht="12.75">
      <c r="C2" s="833"/>
      <c r="D2" s="833"/>
      <c r="E2" s="833"/>
      <c r="F2" s="833"/>
      <c r="G2" s="833"/>
      <c r="H2" s="833"/>
      <c r="K2" s="566"/>
      <c r="M2" s="833"/>
      <c r="N2" s="833"/>
      <c r="O2" s="833" t="s">
        <v>535</v>
      </c>
      <c r="P2" s="833"/>
      <c r="U2" s="833" t="s">
        <v>536</v>
      </c>
      <c r="W2" t="s">
        <v>537</v>
      </c>
    </row>
    <row r="3" spans="1:37" ht="12.75">
      <c r="A3" s="982" t="s">
        <v>1276</v>
      </c>
      <c r="B3" s="988" t="s">
        <v>538</v>
      </c>
      <c r="C3" s="974" t="s">
        <v>523</v>
      </c>
      <c r="D3" s="974"/>
      <c r="E3" s="974"/>
      <c r="F3" s="974" t="s">
        <v>539</v>
      </c>
      <c r="G3" s="974"/>
      <c r="H3" s="975"/>
      <c r="I3" s="982" t="s">
        <v>1276</v>
      </c>
      <c r="J3" s="988" t="s">
        <v>538</v>
      </c>
      <c r="K3" s="974" t="s">
        <v>540</v>
      </c>
      <c r="L3" s="977"/>
      <c r="M3" s="977"/>
      <c r="N3" s="974" t="s">
        <v>541</v>
      </c>
      <c r="O3" s="977"/>
      <c r="P3" s="977"/>
      <c r="Q3" s="982" t="s">
        <v>1276</v>
      </c>
      <c r="R3" s="988" t="s">
        <v>538</v>
      </c>
      <c r="S3" s="974" t="s">
        <v>542</v>
      </c>
      <c r="T3" s="974"/>
      <c r="U3" s="974"/>
      <c r="V3" s="974" t="s">
        <v>543</v>
      </c>
      <c r="W3" s="974"/>
      <c r="X3" s="974"/>
      <c r="Y3" s="982" t="s">
        <v>1276</v>
      </c>
      <c r="Z3" s="988" t="s">
        <v>538</v>
      </c>
      <c r="AA3" s="974" t="s">
        <v>544</v>
      </c>
      <c r="AB3" s="974"/>
      <c r="AC3" s="974"/>
      <c r="AD3" s="973" t="s">
        <v>545</v>
      </c>
      <c r="AE3" s="974"/>
      <c r="AF3" s="974"/>
      <c r="AG3" s="982" t="s">
        <v>1276</v>
      </c>
      <c r="AH3" s="988" t="s">
        <v>538</v>
      </c>
      <c r="AI3" s="973" t="s">
        <v>546</v>
      </c>
      <c r="AJ3" s="974"/>
      <c r="AK3" s="974"/>
    </row>
    <row r="4" spans="1:37" ht="12.75">
      <c r="A4" s="983"/>
      <c r="B4" s="976"/>
      <c r="C4" s="39" t="s">
        <v>508</v>
      </c>
      <c r="D4" s="323" t="s">
        <v>509</v>
      </c>
      <c r="E4" s="39" t="s">
        <v>1212</v>
      </c>
      <c r="F4" s="39" t="s">
        <v>508</v>
      </c>
      <c r="G4" s="323" t="s">
        <v>509</v>
      </c>
      <c r="H4" s="40" t="s">
        <v>1212</v>
      </c>
      <c r="I4" s="983"/>
      <c r="J4" s="972"/>
      <c r="K4" s="39" t="s">
        <v>508</v>
      </c>
      <c r="L4" s="39" t="s">
        <v>509</v>
      </c>
      <c r="M4" s="39" t="s">
        <v>1212</v>
      </c>
      <c r="N4" s="39" t="s">
        <v>508</v>
      </c>
      <c r="O4" s="39" t="s">
        <v>509</v>
      </c>
      <c r="P4" s="39" t="s">
        <v>1212</v>
      </c>
      <c r="Q4" s="983"/>
      <c r="R4" s="972"/>
      <c r="S4" s="39" t="s">
        <v>508</v>
      </c>
      <c r="T4" s="86" t="s">
        <v>509</v>
      </c>
      <c r="U4" s="86" t="s">
        <v>1212</v>
      </c>
      <c r="V4" s="39" t="s">
        <v>508</v>
      </c>
      <c r="W4" s="86" t="s">
        <v>509</v>
      </c>
      <c r="X4" s="86" t="s">
        <v>1212</v>
      </c>
      <c r="Y4" s="983"/>
      <c r="Z4" s="972"/>
      <c r="AA4" s="39" t="s">
        <v>508</v>
      </c>
      <c r="AB4" s="323" t="s">
        <v>509</v>
      </c>
      <c r="AC4" s="39" t="s">
        <v>1212</v>
      </c>
      <c r="AD4" s="86" t="s">
        <v>508</v>
      </c>
      <c r="AE4" s="86" t="s">
        <v>509</v>
      </c>
      <c r="AF4" s="86" t="s">
        <v>1212</v>
      </c>
      <c r="AG4" s="983"/>
      <c r="AH4" s="972"/>
      <c r="AI4" s="86" t="s">
        <v>508</v>
      </c>
      <c r="AJ4" s="86" t="s">
        <v>509</v>
      </c>
      <c r="AK4" s="86" t="s">
        <v>1212</v>
      </c>
    </row>
    <row r="5" spans="1:37" ht="12.75">
      <c r="A5" s="39">
        <v>1</v>
      </c>
      <c r="B5" s="53">
        <v>2</v>
      </c>
      <c r="C5" s="39">
        <v>3</v>
      </c>
      <c r="D5" s="53">
        <v>4</v>
      </c>
      <c r="E5" s="39">
        <v>5</v>
      </c>
      <c r="F5" s="39">
        <v>3</v>
      </c>
      <c r="G5" s="39">
        <v>4</v>
      </c>
      <c r="H5" s="39">
        <v>5</v>
      </c>
      <c r="I5" s="39">
        <v>1</v>
      </c>
      <c r="J5" s="53">
        <v>2</v>
      </c>
      <c r="K5" s="245">
        <v>6</v>
      </c>
      <c r="L5" s="245">
        <v>7</v>
      </c>
      <c r="M5" s="245">
        <v>8</v>
      </c>
      <c r="N5" s="245">
        <v>9</v>
      </c>
      <c r="O5" s="245">
        <v>10</v>
      </c>
      <c r="P5" s="39">
        <v>11</v>
      </c>
      <c r="Q5" s="39">
        <v>1</v>
      </c>
      <c r="R5" s="53">
        <v>2</v>
      </c>
      <c r="S5" s="39">
        <v>12</v>
      </c>
      <c r="T5" s="585">
        <v>13</v>
      </c>
      <c r="U5" s="585">
        <v>14</v>
      </c>
      <c r="V5" s="39">
        <v>15</v>
      </c>
      <c r="W5" s="585">
        <v>16</v>
      </c>
      <c r="X5" s="585">
        <v>17</v>
      </c>
      <c r="Y5" s="39">
        <v>1</v>
      </c>
      <c r="Z5" s="53">
        <v>2</v>
      </c>
      <c r="AA5" s="39">
        <v>18</v>
      </c>
      <c r="AB5" s="834">
        <v>19</v>
      </c>
      <c r="AC5" s="308">
        <v>20</v>
      </c>
      <c r="AD5" s="40">
        <v>21</v>
      </c>
      <c r="AE5" s="519">
        <v>22</v>
      </c>
      <c r="AF5" s="308">
        <v>23</v>
      </c>
      <c r="AG5" s="39">
        <v>1</v>
      </c>
      <c r="AH5" s="53">
        <v>2</v>
      </c>
      <c r="AI5" s="39">
        <v>24</v>
      </c>
      <c r="AJ5" s="585">
        <v>25</v>
      </c>
      <c r="AK5" s="585">
        <v>26</v>
      </c>
    </row>
    <row r="6" spans="1:37" ht="12.75">
      <c r="A6" s="19">
        <v>1</v>
      </c>
      <c r="B6" s="21" t="s">
        <v>1214</v>
      </c>
      <c r="C6" s="21">
        <v>146545</v>
      </c>
      <c r="D6">
        <v>226314</v>
      </c>
      <c r="E6" s="21">
        <f>SUM(C6:D6)</f>
        <v>372859</v>
      </c>
      <c r="F6" s="835">
        <v>204940</v>
      </c>
      <c r="G6" s="94">
        <v>471165</v>
      </c>
      <c r="H6" s="4">
        <f aca="true" t="shared" si="0" ref="H6:H41">SUM(F6:G6)</f>
        <v>676105</v>
      </c>
      <c r="I6" s="19">
        <v>1</v>
      </c>
      <c r="J6" s="21" t="s">
        <v>1214</v>
      </c>
      <c r="K6" s="68">
        <v>263930</v>
      </c>
      <c r="L6" s="836">
        <v>680710</v>
      </c>
      <c r="M6" s="4">
        <f>SUM(K6:L6)</f>
        <v>944640</v>
      </c>
      <c r="N6">
        <v>210733</v>
      </c>
      <c r="O6" s="68">
        <v>642321</v>
      </c>
      <c r="P6" s="21">
        <f>SUM(N6:O6)</f>
        <v>853054</v>
      </c>
      <c r="Q6" s="19">
        <v>1</v>
      </c>
      <c r="R6" s="21" t="s">
        <v>1214</v>
      </c>
      <c r="S6" s="21">
        <v>21884</v>
      </c>
      <c r="T6" s="4">
        <v>67225</v>
      </c>
      <c r="U6" s="4">
        <f>SUM(S6:T6)</f>
        <v>89109</v>
      </c>
      <c r="V6" s="292">
        <v>240.2</v>
      </c>
      <c r="W6" s="288">
        <v>616.73</v>
      </c>
      <c r="X6" s="288">
        <f aca="true" t="shared" si="1" ref="X6:X41">SUM(V6:W6)</f>
        <v>856.9300000000001</v>
      </c>
      <c r="Y6" s="19">
        <v>1</v>
      </c>
      <c r="Z6" s="21" t="s">
        <v>1214</v>
      </c>
      <c r="AA6" s="837">
        <v>254892</v>
      </c>
      <c r="AB6" s="838">
        <v>755195</v>
      </c>
      <c r="AC6" s="837">
        <v>1010087</v>
      </c>
      <c r="AD6" s="839">
        <v>291159</v>
      </c>
      <c r="AE6" s="839">
        <v>961618</v>
      </c>
      <c r="AF6" s="840">
        <f>AD6+AE6</f>
        <v>1252777</v>
      </c>
      <c r="AG6" s="19">
        <v>1</v>
      </c>
      <c r="AH6" s="21" t="s">
        <v>1214</v>
      </c>
      <c r="AI6" s="837">
        <v>293151</v>
      </c>
      <c r="AJ6" s="841">
        <v>1000704</v>
      </c>
      <c r="AK6" s="842">
        <f>AI6+AJ6</f>
        <v>1293855</v>
      </c>
    </row>
    <row r="7" spans="1:37" ht="12.75">
      <c r="A7" s="19">
        <v>2</v>
      </c>
      <c r="B7" s="21" t="s">
        <v>1215</v>
      </c>
      <c r="C7" s="21">
        <v>0</v>
      </c>
      <c r="D7">
        <v>2130</v>
      </c>
      <c r="E7" s="21">
        <f aca="true" t="shared" si="2" ref="E7:E41">SUM(C7:D7)</f>
        <v>2130</v>
      </c>
      <c r="F7" s="4">
        <v>0</v>
      </c>
      <c r="G7" s="21">
        <v>2600</v>
      </c>
      <c r="H7" s="21">
        <f t="shared" si="0"/>
        <v>2600</v>
      </c>
      <c r="I7" s="19">
        <v>2</v>
      </c>
      <c r="J7" s="21" t="s">
        <v>1215</v>
      </c>
      <c r="K7" s="21">
        <v>0</v>
      </c>
      <c r="L7" s="33">
        <v>2650</v>
      </c>
      <c r="M7" s="4">
        <f aca="true" t="shared" si="3" ref="M7:M40">SUM(K7:L7)</f>
        <v>2650</v>
      </c>
      <c r="N7">
        <v>0</v>
      </c>
      <c r="O7" s="21">
        <v>2704</v>
      </c>
      <c r="P7" s="21">
        <f>SUM(N7:O7)</f>
        <v>2704</v>
      </c>
      <c r="Q7" s="19">
        <v>2</v>
      </c>
      <c r="R7" s="21" t="s">
        <v>1215</v>
      </c>
      <c r="S7" s="21">
        <v>0</v>
      </c>
      <c r="T7" s="4">
        <v>275</v>
      </c>
      <c r="U7" s="4">
        <f aca="true" t="shared" si="4" ref="U7:U41">SUM(S7:T7)</f>
        <v>275</v>
      </c>
      <c r="V7" s="170">
        <v>0</v>
      </c>
      <c r="W7" s="168">
        <v>2.77</v>
      </c>
      <c r="X7" s="168">
        <f t="shared" si="1"/>
        <v>2.77</v>
      </c>
      <c r="Y7" s="19">
        <v>2</v>
      </c>
      <c r="Z7" s="21" t="s">
        <v>1215</v>
      </c>
      <c r="AA7" s="837">
        <v>0</v>
      </c>
      <c r="AB7" s="838">
        <v>2830</v>
      </c>
      <c r="AC7" s="837">
        <v>2830</v>
      </c>
      <c r="AD7" s="839">
        <v>0</v>
      </c>
      <c r="AE7" s="839">
        <v>2880</v>
      </c>
      <c r="AF7" s="840">
        <f aca="true" t="shared" si="5" ref="AF7:AF40">AD7+AE7</f>
        <v>2880</v>
      </c>
      <c r="AG7" s="19">
        <v>2</v>
      </c>
      <c r="AH7" s="21" t="s">
        <v>1215</v>
      </c>
      <c r="AI7" s="837">
        <v>0</v>
      </c>
      <c r="AJ7" s="841">
        <v>2650</v>
      </c>
      <c r="AK7" s="842">
        <f aca="true" t="shared" si="6" ref="AK7:AK41">AI7+AJ7</f>
        <v>2650</v>
      </c>
    </row>
    <row r="8" spans="1:37" ht="12.75">
      <c r="A8" s="19">
        <v>3</v>
      </c>
      <c r="B8" s="21" t="s">
        <v>1216</v>
      </c>
      <c r="C8" s="21">
        <v>0</v>
      </c>
      <c r="D8">
        <v>155132</v>
      </c>
      <c r="E8" s="21">
        <f t="shared" si="2"/>
        <v>155132</v>
      </c>
      <c r="F8" s="4">
        <v>0</v>
      </c>
      <c r="G8" s="222">
        <v>161450</v>
      </c>
      <c r="H8" s="21">
        <f t="shared" si="0"/>
        <v>161450</v>
      </c>
      <c r="I8" s="19">
        <v>3</v>
      </c>
      <c r="J8" s="21" t="s">
        <v>1216</v>
      </c>
      <c r="K8" s="21">
        <v>0</v>
      </c>
      <c r="L8" s="21">
        <v>181000</v>
      </c>
      <c r="M8" s="4">
        <f t="shared" si="3"/>
        <v>181000</v>
      </c>
      <c r="N8">
        <v>0</v>
      </c>
      <c r="O8" s="21">
        <v>186314</v>
      </c>
      <c r="P8" s="21">
        <f aca="true" t="shared" si="7" ref="P8:P40">SUM(N8:O8)</f>
        <v>186314</v>
      </c>
      <c r="Q8" s="19">
        <v>3</v>
      </c>
      <c r="R8" s="21" t="s">
        <v>1216</v>
      </c>
      <c r="S8" s="21">
        <v>0</v>
      </c>
      <c r="T8" s="4">
        <v>18801</v>
      </c>
      <c r="U8" s="4">
        <f t="shared" si="4"/>
        <v>18801</v>
      </c>
      <c r="V8" s="170">
        <v>0</v>
      </c>
      <c r="W8" s="168">
        <v>181.48</v>
      </c>
      <c r="X8" s="168">
        <f t="shared" si="1"/>
        <v>181.48</v>
      </c>
      <c r="Y8" s="19">
        <v>3</v>
      </c>
      <c r="Z8" s="21" t="s">
        <v>1216</v>
      </c>
      <c r="AA8" s="837">
        <v>0</v>
      </c>
      <c r="AB8" s="838">
        <v>190320</v>
      </c>
      <c r="AC8" s="837">
        <v>190320</v>
      </c>
      <c r="AD8" s="839">
        <v>0</v>
      </c>
      <c r="AE8" s="839">
        <v>206150</v>
      </c>
      <c r="AF8" s="840">
        <f t="shared" si="5"/>
        <v>206150</v>
      </c>
      <c r="AG8" s="19">
        <v>3</v>
      </c>
      <c r="AH8" s="21" t="s">
        <v>1216</v>
      </c>
      <c r="AI8" s="837">
        <v>0</v>
      </c>
      <c r="AJ8" s="841">
        <v>218822</v>
      </c>
      <c r="AK8" s="842">
        <f t="shared" si="6"/>
        <v>218822</v>
      </c>
    </row>
    <row r="9" spans="1:37" ht="12.75">
      <c r="A9" s="19">
        <v>4</v>
      </c>
      <c r="B9" s="21" t="s">
        <v>1217</v>
      </c>
      <c r="C9" s="21">
        <v>0</v>
      </c>
      <c r="D9">
        <v>208540</v>
      </c>
      <c r="E9" s="21">
        <f t="shared" si="2"/>
        <v>208540</v>
      </c>
      <c r="F9" s="4">
        <v>0</v>
      </c>
      <c r="G9" s="21">
        <v>240400</v>
      </c>
      <c r="H9" s="21">
        <f t="shared" si="0"/>
        <v>240400</v>
      </c>
      <c r="I9" s="19">
        <v>4</v>
      </c>
      <c r="J9" s="21" t="s">
        <v>1217</v>
      </c>
      <c r="K9" s="21">
        <v>0</v>
      </c>
      <c r="L9" s="222">
        <v>266490</v>
      </c>
      <c r="M9" s="4">
        <f t="shared" si="3"/>
        <v>266490</v>
      </c>
      <c r="N9">
        <v>0</v>
      </c>
      <c r="O9" s="21">
        <v>267510</v>
      </c>
      <c r="P9" s="21">
        <f t="shared" si="7"/>
        <v>267510</v>
      </c>
      <c r="Q9" s="19">
        <v>4</v>
      </c>
      <c r="R9" s="21" t="s">
        <v>1217</v>
      </c>
      <c r="S9" s="21">
        <v>0</v>
      </c>
      <c r="T9" s="4">
        <v>27953</v>
      </c>
      <c r="U9" s="4">
        <f t="shared" si="4"/>
        <v>27953</v>
      </c>
      <c r="V9" s="170">
        <v>0</v>
      </c>
      <c r="W9" s="168">
        <v>267.04</v>
      </c>
      <c r="X9" s="168">
        <f t="shared" si="1"/>
        <v>267.04</v>
      </c>
      <c r="Y9" s="19">
        <v>4</v>
      </c>
      <c r="Z9" s="21" t="s">
        <v>1217</v>
      </c>
      <c r="AA9" s="837">
        <v>0</v>
      </c>
      <c r="AB9" s="838">
        <v>319100</v>
      </c>
      <c r="AC9" s="837">
        <v>319100</v>
      </c>
      <c r="AD9" s="839">
        <v>0</v>
      </c>
      <c r="AE9" s="839">
        <v>300650</v>
      </c>
      <c r="AF9" s="840">
        <f t="shared" si="5"/>
        <v>300650</v>
      </c>
      <c r="AG9" s="19">
        <v>4</v>
      </c>
      <c r="AH9" s="21" t="s">
        <v>1217</v>
      </c>
      <c r="AI9" s="837">
        <v>0</v>
      </c>
      <c r="AJ9" s="841">
        <v>297400</v>
      </c>
      <c r="AK9" s="842">
        <f t="shared" si="6"/>
        <v>297400</v>
      </c>
    </row>
    <row r="10" spans="1:37" ht="12.75">
      <c r="A10" s="19">
        <v>5</v>
      </c>
      <c r="B10" s="21" t="s">
        <v>1249</v>
      </c>
      <c r="C10" s="21">
        <v>88809</v>
      </c>
      <c r="D10">
        <v>3240</v>
      </c>
      <c r="E10" s="21">
        <f t="shared" si="2"/>
        <v>92049</v>
      </c>
      <c r="F10" s="234">
        <v>66550</v>
      </c>
      <c r="G10" s="130">
        <v>3368</v>
      </c>
      <c r="H10" s="21">
        <f t="shared" si="0"/>
        <v>69918</v>
      </c>
      <c r="I10" s="19">
        <v>5</v>
      </c>
      <c r="J10" s="21" t="s">
        <v>1249</v>
      </c>
      <c r="K10" s="21">
        <v>83760</v>
      </c>
      <c r="L10" s="130">
        <v>3600</v>
      </c>
      <c r="M10" s="4">
        <f t="shared" si="3"/>
        <v>87360</v>
      </c>
      <c r="N10">
        <v>94813</v>
      </c>
      <c r="O10" s="21">
        <v>4231</v>
      </c>
      <c r="P10" s="21">
        <f t="shared" si="7"/>
        <v>99044</v>
      </c>
      <c r="Q10" s="19">
        <v>5</v>
      </c>
      <c r="R10" s="21" t="s">
        <v>1249</v>
      </c>
      <c r="S10" s="21">
        <v>10091</v>
      </c>
      <c r="T10" s="4">
        <v>404</v>
      </c>
      <c r="U10" s="4">
        <f t="shared" si="4"/>
        <v>10495</v>
      </c>
      <c r="V10" s="170">
        <v>98.96</v>
      </c>
      <c r="W10" s="168">
        <v>3.43</v>
      </c>
      <c r="X10" s="168">
        <f t="shared" si="1"/>
        <v>102.39</v>
      </c>
      <c r="Y10" s="19">
        <v>5</v>
      </c>
      <c r="Z10" s="21" t="s">
        <v>1249</v>
      </c>
      <c r="AA10" s="837">
        <v>32262</v>
      </c>
      <c r="AB10" s="838">
        <v>1166</v>
      </c>
      <c r="AC10" s="837">
        <v>33428</v>
      </c>
      <c r="AD10" s="839">
        <v>83136</v>
      </c>
      <c r="AE10" s="839">
        <v>3078</v>
      </c>
      <c r="AF10" s="840">
        <f t="shared" si="5"/>
        <v>86214</v>
      </c>
      <c r="AG10" s="19">
        <v>5</v>
      </c>
      <c r="AH10" s="21" t="s">
        <v>1249</v>
      </c>
      <c r="AI10" s="837">
        <v>81927</v>
      </c>
      <c r="AJ10" s="841">
        <v>3437</v>
      </c>
      <c r="AK10" s="842">
        <f t="shared" si="6"/>
        <v>85364</v>
      </c>
    </row>
    <row r="11" spans="1:37" ht="12.75">
      <c r="A11" s="19">
        <v>6</v>
      </c>
      <c r="B11" s="21" t="s">
        <v>1218</v>
      </c>
      <c r="C11" s="21">
        <v>745706</v>
      </c>
      <c r="D11">
        <v>70798</v>
      </c>
      <c r="E11" s="21">
        <f t="shared" si="2"/>
        <v>816504</v>
      </c>
      <c r="F11" s="234">
        <v>650829</v>
      </c>
      <c r="G11" s="130">
        <v>50774</v>
      </c>
      <c r="H11" s="21">
        <f t="shared" si="0"/>
        <v>701603</v>
      </c>
      <c r="I11" s="19">
        <v>6</v>
      </c>
      <c r="J11" s="21" t="s">
        <v>1218</v>
      </c>
      <c r="K11" s="21">
        <v>609140</v>
      </c>
      <c r="L11" s="130">
        <v>45480</v>
      </c>
      <c r="M11" s="4">
        <f t="shared" si="3"/>
        <v>654620</v>
      </c>
      <c r="N11">
        <v>584779</v>
      </c>
      <c r="O11" s="21">
        <v>50426</v>
      </c>
      <c r="P11" s="21">
        <f t="shared" si="7"/>
        <v>635205</v>
      </c>
      <c r="Q11" s="19">
        <v>6</v>
      </c>
      <c r="R11" s="21" t="s">
        <v>1218</v>
      </c>
      <c r="S11" s="21">
        <v>66388</v>
      </c>
      <c r="T11" s="4">
        <v>6993</v>
      </c>
      <c r="U11" s="4">
        <f t="shared" si="4"/>
        <v>73381</v>
      </c>
      <c r="V11" s="170">
        <v>670.51</v>
      </c>
      <c r="W11" s="168">
        <v>76.82</v>
      </c>
      <c r="X11" s="168">
        <f t="shared" si="1"/>
        <v>747.3299999999999</v>
      </c>
      <c r="Y11" s="19">
        <v>6</v>
      </c>
      <c r="Z11" s="21" t="s">
        <v>1218</v>
      </c>
      <c r="AA11" s="837">
        <v>644531</v>
      </c>
      <c r="AB11" s="838">
        <v>77376</v>
      </c>
      <c r="AC11" s="837">
        <v>721907</v>
      </c>
      <c r="AD11" s="839">
        <v>623055</v>
      </c>
      <c r="AE11" s="839">
        <v>142847</v>
      </c>
      <c r="AF11" s="840">
        <f t="shared" si="5"/>
        <v>765902</v>
      </c>
      <c r="AG11" s="19">
        <v>6</v>
      </c>
      <c r="AH11" s="21" t="s">
        <v>1218</v>
      </c>
      <c r="AI11" s="837">
        <v>687445</v>
      </c>
      <c r="AJ11" s="841">
        <v>84071</v>
      </c>
      <c r="AK11" s="842">
        <f t="shared" si="6"/>
        <v>771516</v>
      </c>
    </row>
    <row r="12" spans="1:37" ht="12.75">
      <c r="A12" s="19">
        <v>7</v>
      </c>
      <c r="B12" s="21" t="s">
        <v>1219</v>
      </c>
      <c r="C12" s="21">
        <v>0</v>
      </c>
      <c r="D12">
        <v>32050</v>
      </c>
      <c r="E12" s="21">
        <f t="shared" si="2"/>
        <v>32050</v>
      </c>
      <c r="F12" s="4">
        <v>0</v>
      </c>
      <c r="G12" s="130">
        <v>34568</v>
      </c>
      <c r="H12" s="21">
        <f t="shared" si="0"/>
        <v>34568</v>
      </c>
      <c r="I12" s="19">
        <v>7</v>
      </c>
      <c r="J12" s="21" t="s">
        <v>1219</v>
      </c>
      <c r="K12" s="21">
        <v>0</v>
      </c>
      <c r="L12" s="234">
        <v>39130</v>
      </c>
      <c r="M12" s="4">
        <f t="shared" si="3"/>
        <v>39130</v>
      </c>
      <c r="N12">
        <v>0</v>
      </c>
      <c r="O12" s="21">
        <v>42050</v>
      </c>
      <c r="P12" s="21">
        <f t="shared" si="7"/>
        <v>42050</v>
      </c>
      <c r="Q12" s="19">
        <v>7</v>
      </c>
      <c r="R12" s="21" t="s">
        <v>1219</v>
      </c>
      <c r="S12" s="21">
        <v>0</v>
      </c>
      <c r="T12" s="4">
        <v>4820</v>
      </c>
      <c r="U12" s="4">
        <f t="shared" si="4"/>
        <v>4820</v>
      </c>
      <c r="V12" s="170">
        <v>0</v>
      </c>
      <c r="W12" s="168">
        <v>60.08</v>
      </c>
      <c r="X12" s="168">
        <f t="shared" si="1"/>
        <v>60.08</v>
      </c>
      <c r="Y12" s="19">
        <v>7</v>
      </c>
      <c r="Z12" s="21" t="s">
        <v>1219</v>
      </c>
      <c r="AA12" s="837">
        <v>0</v>
      </c>
      <c r="AB12" s="838">
        <v>67236</v>
      </c>
      <c r="AC12" s="837">
        <v>67236</v>
      </c>
      <c r="AD12" s="839">
        <v>0</v>
      </c>
      <c r="AE12" s="839">
        <v>76285</v>
      </c>
      <c r="AF12" s="840">
        <f t="shared" si="5"/>
        <v>76285</v>
      </c>
      <c r="AG12" s="19">
        <v>7</v>
      </c>
      <c r="AH12" s="21" t="s">
        <v>1219</v>
      </c>
      <c r="AI12" s="837">
        <v>0</v>
      </c>
      <c r="AJ12" s="841">
        <v>100464</v>
      </c>
      <c r="AK12" s="842">
        <f t="shared" si="6"/>
        <v>100464</v>
      </c>
    </row>
    <row r="13" spans="1:37" ht="12.75">
      <c r="A13" s="19">
        <v>8</v>
      </c>
      <c r="B13" s="21" t="s">
        <v>1220</v>
      </c>
      <c r="C13" s="21">
        <v>0</v>
      </c>
      <c r="D13">
        <v>6685</v>
      </c>
      <c r="E13" s="21">
        <f t="shared" si="2"/>
        <v>6685</v>
      </c>
      <c r="F13" s="4">
        <v>0</v>
      </c>
      <c r="G13" s="130">
        <v>7215</v>
      </c>
      <c r="H13" s="21">
        <f t="shared" si="0"/>
        <v>7215</v>
      </c>
      <c r="I13" s="19">
        <v>8</v>
      </c>
      <c r="J13" s="21" t="s">
        <v>1220</v>
      </c>
      <c r="K13" s="21">
        <v>0</v>
      </c>
      <c r="L13" s="234">
        <v>6530</v>
      </c>
      <c r="M13" s="4">
        <f t="shared" si="3"/>
        <v>6530</v>
      </c>
      <c r="N13">
        <v>0</v>
      </c>
      <c r="O13" s="21">
        <v>6901</v>
      </c>
      <c r="P13" s="21">
        <f t="shared" si="7"/>
        <v>6901</v>
      </c>
      <c r="Q13" s="19">
        <v>8</v>
      </c>
      <c r="R13" s="21" t="s">
        <v>1220</v>
      </c>
      <c r="S13" s="21">
        <v>0</v>
      </c>
      <c r="T13" s="4">
        <v>730</v>
      </c>
      <c r="U13" s="4">
        <f t="shared" si="4"/>
        <v>730</v>
      </c>
      <c r="V13" s="170">
        <v>0</v>
      </c>
      <c r="W13" s="168">
        <v>6.89</v>
      </c>
      <c r="X13" s="168">
        <f t="shared" si="1"/>
        <v>6.89</v>
      </c>
      <c r="Y13" s="19">
        <v>8</v>
      </c>
      <c r="Z13" s="21" t="s">
        <v>1220</v>
      </c>
      <c r="AA13" s="837">
        <v>0</v>
      </c>
      <c r="AB13" s="838">
        <v>7851</v>
      </c>
      <c r="AC13" s="837">
        <v>7851</v>
      </c>
      <c r="AD13" s="839">
        <v>0</v>
      </c>
      <c r="AE13" s="839">
        <v>7793</v>
      </c>
      <c r="AF13" s="840">
        <f t="shared" si="5"/>
        <v>7793</v>
      </c>
      <c r="AG13" s="19">
        <v>8</v>
      </c>
      <c r="AH13" s="21" t="s">
        <v>1220</v>
      </c>
      <c r="AI13" s="837">
        <v>0</v>
      </c>
      <c r="AJ13" s="841">
        <v>7847</v>
      </c>
      <c r="AK13" s="842">
        <f t="shared" si="6"/>
        <v>7847</v>
      </c>
    </row>
    <row r="14" spans="1:37" ht="12.75">
      <c r="A14" s="19">
        <v>9</v>
      </c>
      <c r="B14" s="21" t="s">
        <v>1221</v>
      </c>
      <c r="C14" s="21">
        <v>0</v>
      </c>
      <c r="D14">
        <v>18530</v>
      </c>
      <c r="E14" s="21">
        <f t="shared" si="2"/>
        <v>18530</v>
      </c>
      <c r="F14" s="4">
        <v>0</v>
      </c>
      <c r="G14" s="130">
        <v>18850</v>
      </c>
      <c r="H14" s="21">
        <f t="shared" si="0"/>
        <v>18850</v>
      </c>
      <c r="I14" s="19">
        <v>9</v>
      </c>
      <c r="J14" s="21" t="s">
        <v>1221</v>
      </c>
      <c r="K14" s="21">
        <v>0</v>
      </c>
      <c r="L14" s="234">
        <v>19750</v>
      </c>
      <c r="M14" s="4">
        <f t="shared" si="3"/>
        <v>19750</v>
      </c>
      <c r="N14">
        <v>0</v>
      </c>
      <c r="O14" s="21">
        <v>19100</v>
      </c>
      <c r="P14" s="21">
        <f t="shared" si="7"/>
        <v>19100</v>
      </c>
      <c r="Q14" s="19">
        <v>9</v>
      </c>
      <c r="R14" s="21" t="s">
        <v>1221</v>
      </c>
      <c r="S14" s="21">
        <v>0</v>
      </c>
      <c r="T14" s="4">
        <v>1915</v>
      </c>
      <c r="U14" s="4">
        <f t="shared" si="4"/>
        <v>1915</v>
      </c>
      <c r="V14" s="170">
        <v>0</v>
      </c>
      <c r="W14" s="168">
        <v>19.2</v>
      </c>
      <c r="X14" s="168">
        <f t="shared" si="1"/>
        <v>19.2</v>
      </c>
      <c r="Y14" s="19">
        <v>9</v>
      </c>
      <c r="Z14" s="21" t="s">
        <v>1221</v>
      </c>
      <c r="AA14" s="837">
        <v>0</v>
      </c>
      <c r="AB14" s="838">
        <v>17330</v>
      </c>
      <c r="AC14" s="837">
        <v>17330</v>
      </c>
      <c r="AD14" s="839">
        <v>0</v>
      </c>
      <c r="AE14" s="839">
        <v>19270</v>
      </c>
      <c r="AF14" s="840">
        <f t="shared" si="5"/>
        <v>19270</v>
      </c>
      <c r="AG14" s="19">
        <v>9</v>
      </c>
      <c r="AH14" s="21" t="s">
        <v>1221</v>
      </c>
      <c r="AI14" s="837">
        <v>0</v>
      </c>
      <c r="AJ14" s="841">
        <v>19300</v>
      </c>
      <c r="AK14" s="842">
        <f t="shared" si="6"/>
        <v>19300</v>
      </c>
    </row>
    <row r="15" spans="1:37" ht="12.75">
      <c r="A15" s="19">
        <v>10</v>
      </c>
      <c r="B15" s="21" t="s">
        <v>1222</v>
      </c>
      <c r="C15" s="21">
        <v>189859</v>
      </c>
      <c r="D15">
        <v>95275</v>
      </c>
      <c r="E15" s="21">
        <f t="shared" si="2"/>
        <v>285134</v>
      </c>
      <c r="F15" s="234">
        <v>128415</v>
      </c>
      <c r="G15" s="130">
        <v>121196</v>
      </c>
      <c r="H15" s="21">
        <f t="shared" si="0"/>
        <v>249611</v>
      </c>
      <c r="I15" s="19">
        <v>10</v>
      </c>
      <c r="J15" s="21" t="s">
        <v>1222</v>
      </c>
      <c r="K15" s="21">
        <v>187000</v>
      </c>
      <c r="L15" s="234">
        <v>70000</v>
      </c>
      <c r="M15" s="4">
        <f t="shared" si="3"/>
        <v>257000</v>
      </c>
      <c r="N15">
        <v>171227</v>
      </c>
      <c r="O15" s="21">
        <v>80000</v>
      </c>
      <c r="P15" s="21">
        <f t="shared" si="7"/>
        <v>251227</v>
      </c>
      <c r="Q15" s="19">
        <v>10</v>
      </c>
      <c r="R15" s="21" t="s">
        <v>1222</v>
      </c>
      <c r="S15" s="21">
        <v>17697</v>
      </c>
      <c r="T15" s="4">
        <v>12060</v>
      </c>
      <c r="U15" s="4">
        <f t="shared" si="4"/>
        <v>29757</v>
      </c>
      <c r="V15" s="170">
        <v>168.54</v>
      </c>
      <c r="W15" s="168">
        <v>123.92</v>
      </c>
      <c r="X15" s="168">
        <f t="shared" si="1"/>
        <v>292.46</v>
      </c>
      <c r="Y15" s="19">
        <v>10</v>
      </c>
      <c r="Z15" s="21" t="s">
        <v>1222</v>
      </c>
      <c r="AA15" s="837">
        <v>175566</v>
      </c>
      <c r="AB15" s="838">
        <v>122124</v>
      </c>
      <c r="AC15" s="837">
        <v>297690</v>
      </c>
      <c r="AD15" s="839">
        <v>218137</v>
      </c>
      <c r="AE15" s="839">
        <v>143717</v>
      </c>
      <c r="AF15" s="840">
        <f t="shared" si="5"/>
        <v>361854</v>
      </c>
      <c r="AG15" s="19">
        <v>10</v>
      </c>
      <c r="AH15" s="21" t="s">
        <v>1222</v>
      </c>
      <c r="AI15" s="837">
        <v>170992</v>
      </c>
      <c r="AJ15" s="841">
        <v>237061</v>
      </c>
      <c r="AK15" s="842">
        <f t="shared" si="6"/>
        <v>408053</v>
      </c>
    </row>
    <row r="16" spans="1:37" ht="12.75">
      <c r="A16" s="19">
        <v>11</v>
      </c>
      <c r="B16" s="21" t="s">
        <v>1223</v>
      </c>
      <c r="C16" s="21">
        <v>526342</v>
      </c>
      <c r="D16">
        <v>57514</v>
      </c>
      <c r="E16" s="21">
        <f t="shared" si="2"/>
        <v>583856</v>
      </c>
      <c r="F16" s="234">
        <v>593783</v>
      </c>
      <c r="G16" s="130">
        <v>78039</v>
      </c>
      <c r="H16" s="21">
        <f t="shared" si="0"/>
        <v>671822</v>
      </c>
      <c r="I16" s="19">
        <v>11</v>
      </c>
      <c r="J16" s="21" t="s">
        <v>1223</v>
      </c>
      <c r="K16" s="21">
        <v>608520</v>
      </c>
      <c r="L16" s="234">
        <v>76180</v>
      </c>
      <c r="M16" s="4">
        <f t="shared" si="3"/>
        <v>684700</v>
      </c>
      <c r="N16">
        <v>601863</v>
      </c>
      <c r="O16" s="21">
        <v>76451</v>
      </c>
      <c r="P16" s="21">
        <f t="shared" si="7"/>
        <v>678314</v>
      </c>
      <c r="Q16" s="19">
        <v>11</v>
      </c>
      <c r="R16" s="21" t="s">
        <v>1223</v>
      </c>
      <c r="S16" s="21">
        <v>55891</v>
      </c>
      <c r="T16" s="4">
        <v>7798</v>
      </c>
      <c r="U16" s="4">
        <f t="shared" si="4"/>
        <v>63689</v>
      </c>
      <c r="V16" s="170">
        <v>598.06</v>
      </c>
      <c r="W16" s="168">
        <v>79.57</v>
      </c>
      <c r="X16" s="168">
        <f t="shared" si="1"/>
        <v>677.6299999999999</v>
      </c>
      <c r="Y16" s="19">
        <v>11</v>
      </c>
      <c r="Z16" s="21" t="s">
        <v>1223</v>
      </c>
      <c r="AA16" s="837">
        <v>586286</v>
      </c>
      <c r="AB16" s="838">
        <v>81041</v>
      </c>
      <c r="AC16" s="837">
        <v>667327</v>
      </c>
      <c r="AD16" s="839">
        <v>583150</v>
      </c>
      <c r="AE16" s="839">
        <v>102842</v>
      </c>
      <c r="AF16" s="840">
        <f t="shared" si="5"/>
        <v>685992</v>
      </c>
      <c r="AG16" s="19">
        <v>11</v>
      </c>
      <c r="AH16" s="21" t="s">
        <v>1223</v>
      </c>
      <c r="AI16" s="837">
        <v>570013</v>
      </c>
      <c r="AJ16" s="841">
        <v>93108</v>
      </c>
      <c r="AK16" s="842">
        <f t="shared" si="6"/>
        <v>663121</v>
      </c>
    </row>
    <row r="17" spans="1:37" ht="12.75">
      <c r="A17" s="19">
        <v>12</v>
      </c>
      <c r="B17" s="21" t="s">
        <v>1224</v>
      </c>
      <c r="C17" s="21">
        <v>0</v>
      </c>
      <c r="D17">
        <v>115161</v>
      </c>
      <c r="E17" s="21">
        <f t="shared" si="2"/>
        <v>115161</v>
      </c>
      <c r="F17" s="4">
        <v>0</v>
      </c>
      <c r="G17" s="130">
        <v>47457</v>
      </c>
      <c r="H17" s="21">
        <f t="shared" si="0"/>
        <v>47457</v>
      </c>
      <c r="I17" s="19">
        <v>12</v>
      </c>
      <c r="J17" s="21" t="s">
        <v>1224</v>
      </c>
      <c r="K17" s="21">
        <v>0</v>
      </c>
      <c r="L17" s="234">
        <v>50820</v>
      </c>
      <c r="M17" s="4">
        <f t="shared" si="3"/>
        <v>50820</v>
      </c>
      <c r="N17">
        <v>0</v>
      </c>
      <c r="O17" s="21">
        <v>62060</v>
      </c>
      <c r="P17" s="21">
        <f t="shared" si="7"/>
        <v>62060</v>
      </c>
      <c r="Q17" s="19">
        <v>12</v>
      </c>
      <c r="R17" s="21" t="s">
        <v>1224</v>
      </c>
      <c r="S17" s="21">
        <v>0</v>
      </c>
      <c r="T17" s="4">
        <v>6108</v>
      </c>
      <c r="U17" s="4">
        <f t="shared" si="4"/>
        <v>6108</v>
      </c>
      <c r="V17" s="170">
        <v>0</v>
      </c>
      <c r="W17" s="168">
        <v>65.04</v>
      </c>
      <c r="X17" s="168">
        <f t="shared" si="1"/>
        <v>65.04</v>
      </c>
      <c r="Y17" s="19">
        <v>12</v>
      </c>
      <c r="Z17" s="21" t="s">
        <v>1224</v>
      </c>
      <c r="AA17" s="837">
        <v>0</v>
      </c>
      <c r="AB17" s="838">
        <v>63893</v>
      </c>
      <c r="AC17" s="837">
        <v>63893</v>
      </c>
      <c r="AD17" s="839">
        <v>0</v>
      </c>
      <c r="AE17" s="839">
        <v>68466</v>
      </c>
      <c r="AF17" s="840">
        <f t="shared" si="5"/>
        <v>68466</v>
      </c>
      <c r="AG17" s="19">
        <v>12</v>
      </c>
      <c r="AH17" s="21" t="s">
        <v>1224</v>
      </c>
      <c r="AI17" s="837">
        <v>0</v>
      </c>
      <c r="AJ17" s="841">
        <v>66119</v>
      </c>
      <c r="AK17" s="842">
        <f t="shared" si="6"/>
        <v>66119</v>
      </c>
    </row>
    <row r="18" spans="1:37" ht="12.75">
      <c r="A18" s="19">
        <v>13</v>
      </c>
      <c r="B18" s="21" t="s">
        <v>1225</v>
      </c>
      <c r="C18" s="21">
        <v>453000</v>
      </c>
      <c r="D18">
        <v>127000</v>
      </c>
      <c r="E18" s="21">
        <f t="shared" si="2"/>
        <v>580000</v>
      </c>
      <c r="F18" s="234">
        <v>414268</v>
      </c>
      <c r="G18" s="130">
        <v>122785</v>
      </c>
      <c r="H18" s="21">
        <f t="shared" si="0"/>
        <v>537053</v>
      </c>
      <c r="I18" s="19">
        <v>13</v>
      </c>
      <c r="J18" s="21" t="s">
        <v>1225</v>
      </c>
      <c r="K18" s="130">
        <v>420010</v>
      </c>
      <c r="L18" s="234">
        <v>125120</v>
      </c>
      <c r="M18" s="4">
        <f t="shared" si="3"/>
        <v>545130</v>
      </c>
      <c r="N18">
        <v>417769</v>
      </c>
      <c r="O18" s="21">
        <v>130250</v>
      </c>
      <c r="P18" s="21">
        <f t="shared" si="7"/>
        <v>548019</v>
      </c>
      <c r="Q18" s="19">
        <v>13</v>
      </c>
      <c r="R18" s="21" t="s">
        <v>1225</v>
      </c>
      <c r="S18" s="21">
        <v>44534</v>
      </c>
      <c r="T18" s="4">
        <v>13520</v>
      </c>
      <c r="U18" s="4">
        <f t="shared" si="4"/>
        <v>58054</v>
      </c>
      <c r="V18" s="170">
        <v>464.09</v>
      </c>
      <c r="W18" s="168">
        <v>131.85</v>
      </c>
      <c r="X18" s="168">
        <f t="shared" si="1"/>
        <v>595.9399999999999</v>
      </c>
      <c r="Y18" s="19">
        <v>13</v>
      </c>
      <c r="Z18" s="21" t="s">
        <v>1225</v>
      </c>
      <c r="AA18" s="837">
        <v>419815</v>
      </c>
      <c r="AB18" s="838">
        <v>136632</v>
      </c>
      <c r="AC18" s="837">
        <v>556447</v>
      </c>
      <c r="AD18" s="839">
        <v>395963</v>
      </c>
      <c r="AE18" s="839">
        <v>127138</v>
      </c>
      <c r="AF18" s="840">
        <f t="shared" si="5"/>
        <v>523101</v>
      </c>
      <c r="AG18" s="19">
        <v>13</v>
      </c>
      <c r="AH18" s="21" t="s">
        <v>1225</v>
      </c>
      <c r="AI18" s="837">
        <v>415767</v>
      </c>
      <c r="AJ18" s="841">
        <v>122587</v>
      </c>
      <c r="AK18" s="842">
        <f t="shared" si="6"/>
        <v>538354</v>
      </c>
    </row>
    <row r="19" spans="1:37" ht="12.75">
      <c r="A19" s="19">
        <v>14</v>
      </c>
      <c r="B19" s="21" t="s">
        <v>1226</v>
      </c>
      <c r="C19" s="21">
        <v>0</v>
      </c>
      <c r="D19">
        <v>13700</v>
      </c>
      <c r="E19" s="21">
        <f t="shared" si="2"/>
        <v>13700</v>
      </c>
      <c r="F19" s="4">
        <v>0</v>
      </c>
      <c r="G19" s="130">
        <v>16450</v>
      </c>
      <c r="H19" s="21">
        <f t="shared" si="0"/>
        <v>16450</v>
      </c>
      <c r="I19" s="19">
        <v>14</v>
      </c>
      <c r="J19" s="21" t="s">
        <v>1226</v>
      </c>
      <c r="K19" s="21">
        <v>0</v>
      </c>
      <c r="L19" s="234">
        <v>17600</v>
      </c>
      <c r="M19" s="4">
        <f t="shared" si="3"/>
        <v>17600</v>
      </c>
      <c r="N19">
        <v>0</v>
      </c>
      <c r="O19" s="21">
        <v>17800</v>
      </c>
      <c r="P19" s="21">
        <f t="shared" si="7"/>
        <v>17800</v>
      </c>
      <c r="Q19" s="19">
        <v>14</v>
      </c>
      <c r="R19" s="21" t="s">
        <v>1226</v>
      </c>
      <c r="S19" s="21">
        <v>0</v>
      </c>
      <c r="T19" s="4">
        <v>1822</v>
      </c>
      <c r="U19" s="4">
        <f t="shared" si="4"/>
        <v>1822</v>
      </c>
      <c r="V19" s="170">
        <v>0</v>
      </c>
      <c r="W19" s="168">
        <v>18.61</v>
      </c>
      <c r="X19" s="168">
        <f t="shared" si="1"/>
        <v>18.61</v>
      </c>
      <c r="Y19" s="19">
        <v>14</v>
      </c>
      <c r="Z19" s="21" t="s">
        <v>1226</v>
      </c>
      <c r="AA19" s="837">
        <v>0</v>
      </c>
      <c r="AB19" s="838">
        <v>18600</v>
      </c>
      <c r="AC19" s="837">
        <v>18600</v>
      </c>
      <c r="AD19" s="3">
        <v>0</v>
      </c>
      <c r="AE19" s="839">
        <v>18800</v>
      </c>
      <c r="AF19" s="840">
        <f t="shared" si="5"/>
        <v>18800</v>
      </c>
      <c r="AG19" s="19">
        <v>14</v>
      </c>
      <c r="AH19" s="21" t="s">
        <v>1226</v>
      </c>
      <c r="AI19" s="837">
        <v>0</v>
      </c>
      <c r="AJ19" s="841">
        <v>19200</v>
      </c>
      <c r="AK19" s="842">
        <f t="shared" si="6"/>
        <v>19200</v>
      </c>
    </row>
    <row r="20" spans="1:37" ht="12.75">
      <c r="A20" s="19">
        <v>15</v>
      </c>
      <c r="B20" s="21" t="s">
        <v>1227</v>
      </c>
      <c r="C20" s="21">
        <v>0</v>
      </c>
      <c r="D20">
        <v>3085</v>
      </c>
      <c r="E20" s="21">
        <f t="shared" si="2"/>
        <v>3085</v>
      </c>
      <c r="F20" s="4">
        <v>0</v>
      </c>
      <c r="G20" s="130">
        <v>4968</v>
      </c>
      <c r="H20" s="21">
        <f t="shared" si="0"/>
        <v>4968</v>
      </c>
      <c r="I20" s="19">
        <v>15</v>
      </c>
      <c r="J20" s="21" t="s">
        <v>1227</v>
      </c>
      <c r="K20" s="21">
        <v>0</v>
      </c>
      <c r="L20" s="234">
        <v>5150</v>
      </c>
      <c r="M20" s="4">
        <f t="shared" si="3"/>
        <v>5150</v>
      </c>
      <c r="N20">
        <v>0</v>
      </c>
      <c r="O20" s="21">
        <v>5638</v>
      </c>
      <c r="P20" s="21">
        <f t="shared" si="7"/>
        <v>5638</v>
      </c>
      <c r="Q20" s="19">
        <v>15</v>
      </c>
      <c r="R20" s="21" t="s">
        <v>1227</v>
      </c>
      <c r="S20" s="21">
        <v>0</v>
      </c>
      <c r="T20" s="4">
        <v>412</v>
      </c>
      <c r="U20" s="4">
        <f t="shared" si="4"/>
        <v>412</v>
      </c>
      <c r="V20" s="170">
        <v>0</v>
      </c>
      <c r="W20" s="168">
        <v>5.49</v>
      </c>
      <c r="X20" s="168">
        <f t="shared" si="1"/>
        <v>5.49</v>
      </c>
      <c r="Y20" s="19">
        <v>15</v>
      </c>
      <c r="Z20" s="21" t="s">
        <v>1227</v>
      </c>
      <c r="AA20" s="837">
        <v>0</v>
      </c>
      <c r="AB20" s="838">
        <v>4000</v>
      </c>
      <c r="AC20" s="837">
        <v>4000</v>
      </c>
      <c r="AD20" s="839">
        <v>0</v>
      </c>
      <c r="AE20" s="839">
        <v>3959</v>
      </c>
      <c r="AF20" s="840">
        <f t="shared" si="5"/>
        <v>3959</v>
      </c>
      <c r="AG20" s="19">
        <v>15</v>
      </c>
      <c r="AH20" s="21" t="s">
        <v>1227</v>
      </c>
      <c r="AI20" s="837">
        <v>0</v>
      </c>
      <c r="AJ20" s="841">
        <v>4210</v>
      </c>
      <c r="AK20" s="842">
        <f t="shared" si="6"/>
        <v>4210</v>
      </c>
    </row>
    <row r="21" spans="1:37" ht="12.75">
      <c r="A21" s="19">
        <v>16</v>
      </c>
      <c r="B21" s="21" t="s">
        <v>1248</v>
      </c>
      <c r="C21" s="21">
        <v>0</v>
      </c>
      <c r="D21">
        <v>2700</v>
      </c>
      <c r="E21" s="21">
        <f t="shared" si="2"/>
        <v>2700</v>
      </c>
      <c r="F21" s="4">
        <v>0</v>
      </c>
      <c r="G21" s="130">
        <v>3147</v>
      </c>
      <c r="H21" s="21">
        <f t="shared" si="0"/>
        <v>3147</v>
      </c>
      <c r="I21" s="19">
        <v>16</v>
      </c>
      <c r="J21" s="21" t="s">
        <v>1248</v>
      </c>
      <c r="K21" s="21">
        <v>0</v>
      </c>
      <c r="L21" s="234">
        <v>3380</v>
      </c>
      <c r="M21" s="4">
        <f t="shared" si="3"/>
        <v>3380</v>
      </c>
      <c r="N21">
        <v>0</v>
      </c>
      <c r="O21" s="21">
        <v>3680</v>
      </c>
      <c r="P21" s="21">
        <f t="shared" si="7"/>
        <v>3680</v>
      </c>
      <c r="Q21" s="19">
        <v>16</v>
      </c>
      <c r="R21" s="21" t="s">
        <v>1248</v>
      </c>
      <c r="S21" s="21">
        <v>0</v>
      </c>
      <c r="T21" s="4">
        <v>375</v>
      </c>
      <c r="U21" s="4">
        <f t="shared" si="4"/>
        <v>375</v>
      </c>
      <c r="V21" s="170">
        <v>0</v>
      </c>
      <c r="W21" s="168">
        <v>3.76</v>
      </c>
      <c r="X21" s="168">
        <f t="shared" si="1"/>
        <v>3.76</v>
      </c>
      <c r="Y21" s="19">
        <v>16</v>
      </c>
      <c r="Z21" s="21" t="s">
        <v>1248</v>
      </c>
      <c r="AA21" s="837">
        <v>0</v>
      </c>
      <c r="AB21" s="838">
        <v>3760</v>
      </c>
      <c r="AC21" s="837">
        <v>3760</v>
      </c>
      <c r="AD21" s="839">
        <v>0</v>
      </c>
      <c r="AE21" s="839">
        <v>2891</v>
      </c>
      <c r="AF21" s="840">
        <f t="shared" si="5"/>
        <v>2891</v>
      </c>
      <c r="AG21" s="19">
        <v>16</v>
      </c>
      <c r="AH21" s="21" t="s">
        <v>1248</v>
      </c>
      <c r="AI21" s="837">
        <v>0</v>
      </c>
      <c r="AJ21" s="841">
        <v>3042</v>
      </c>
      <c r="AK21" s="842">
        <f t="shared" si="6"/>
        <v>3042</v>
      </c>
    </row>
    <row r="22" spans="1:37" ht="12.75">
      <c r="A22" s="19">
        <v>17</v>
      </c>
      <c r="B22" s="21" t="s">
        <v>1228</v>
      </c>
      <c r="C22" s="21">
        <v>0</v>
      </c>
      <c r="D22">
        <v>3700</v>
      </c>
      <c r="E22" s="21">
        <f t="shared" si="2"/>
        <v>3700</v>
      </c>
      <c r="F22" s="4">
        <v>0</v>
      </c>
      <c r="G22" s="130">
        <v>5200</v>
      </c>
      <c r="H22" s="21">
        <f t="shared" si="0"/>
        <v>5200</v>
      </c>
      <c r="I22" s="19">
        <v>17</v>
      </c>
      <c r="J22" s="21" t="s">
        <v>1228</v>
      </c>
      <c r="K22" s="21">
        <v>0</v>
      </c>
      <c r="L22" s="234">
        <v>5560</v>
      </c>
      <c r="M22" s="4">
        <f t="shared" si="3"/>
        <v>5560</v>
      </c>
      <c r="N22">
        <v>0</v>
      </c>
      <c r="O22" s="21">
        <v>4900</v>
      </c>
      <c r="P22" s="21">
        <f t="shared" si="7"/>
        <v>4900</v>
      </c>
      <c r="Q22" s="19">
        <v>17</v>
      </c>
      <c r="R22" s="21" t="s">
        <v>1228</v>
      </c>
      <c r="S22" s="21">
        <v>0</v>
      </c>
      <c r="T22" s="4">
        <v>550</v>
      </c>
      <c r="U22" s="4">
        <f t="shared" si="4"/>
        <v>550</v>
      </c>
      <c r="V22" s="170">
        <v>0</v>
      </c>
      <c r="W22" s="168">
        <v>5.8</v>
      </c>
      <c r="X22" s="168">
        <f t="shared" si="1"/>
        <v>5.8</v>
      </c>
      <c r="Y22" s="19">
        <v>17</v>
      </c>
      <c r="Z22" s="21" t="s">
        <v>1228</v>
      </c>
      <c r="AA22" s="837">
        <v>0</v>
      </c>
      <c r="AB22" s="838">
        <v>5800</v>
      </c>
      <c r="AC22" s="837">
        <v>5800</v>
      </c>
      <c r="AD22" s="839">
        <v>0</v>
      </c>
      <c r="AE22" s="839">
        <v>6175</v>
      </c>
      <c r="AF22" s="840">
        <f t="shared" si="5"/>
        <v>6175</v>
      </c>
      <c r="AG22" s="19">
        <v>17</v>
      </c>
      <c r="AH22" s="21" t="s">
        <v>1228</v>
      </c>
      <c r="AI22" s="837">
        <v>0</v>
      </c>
      <c r="AJ22" s="841">
        <v>6360</v>
      </c>
      <c r="AK22" s="842">
        <f t="shared" si="6"/>
        <v>6360</v>
      </c>
    </row>
    <row r="23" spans="1:37" ht="12.75">
      <c r="A23" s="19">
        <v>18</v>
      </c>
      <c r="B23" s="21" t="s">
        <v>1229</v>
      </c>
      <c r="C23" s="21">
        <v>156081</v>
      </c>
      <c r="D23">
        <v>153428</v>
      </c>
      <c r="E23" s="21">
        <f t="shared" si="2"/>
        <v>309509</v>
      </c>
      <c r="F23" s="234">
        <v>113893</v>
      </c>
      <c r="G23" s="130">
        <v>168056</v>
      </c>
      <c r="H23" s="21">
        <f t="shared" si="0"/>
        <v>281949</v>
      </c>
      <c r="I23" s="19">
        <v>18</v>
      </c>
      <c r="J23" s="21" t="s">
        <v>1229</v>
      </c>
      <c r="K23" s="21">
        <v>116880</v>
      </c>
      <c r="L23" s="234">
        <v>190020</v>
      </c>
      <c r="M23" s="4">
        <f t="shared" si="3"/>
        <v>306900</v>
      </c>
      <c r="N23">
        <v>121928</v>
      </c>
      <c r="O23" s="21">
        <v>193657</v>
      </c>
      <c r="P23" s="21">
        <f t="shared" si="7"/>
        <v>315585</v>
      </c>
      <c r="Q23" s="19">
        <v>18</v>
      </c>
      <c r="R23" s="21" t="s">
        <v>1229</v>
      </c>
      <c r="S23" s="21">
        <v>12221</v>
      </c>
      <c r="T23" s="4">
        <v>20324</v>
      </c>
      <c r="U23" s="4">
        <f t="shared" si="4"/>
        <v>32545</v>
      </c>
      <c r="V23" s="170">
        <v>128.14</v>
      </c>
      <c r="W23" s="168">
        <v>213.9</v>
      </c>
      <c r="X23" s="168">
        <f t="shared" si="1"/>
        <v>342.03999999999996</v>
      </c>
      <c r="Y23" s="19">
        <v>18</v>
      </c>
      <c r="Z23" s="21" t="s">
        <v>1229</v>
      </c>
      <c r="AA23" s="837">
        <v>130767</v>
      </c>
      <c r="AB23" s="838">
        <v>218716</v>
      </c>
      <c r="AC23" s="840">
        <f>AA23+AB23</f>
        <v>349483</v>
      </c>
      <c r="AD23" s="839">
        <v>135487</v>
      </c>
      <c r="AE23" s="839">
        <v>239335</v>
      </c>
      <c r="AF23" s="840">
        <f t="shared" si="5"/>
        <v>374822</v>
      </c>
      <c r="AG23" s="19">
        <v>18</v>
      </c>
      <c r="AH23" s="21" t="s">
        <v>1229</v>
      </c>
      <c r="AI23" s="837">
        <v>129332</v>
      </c>
      <c r="AJ23" s="841">
        <v>241208</v>
      </c>
      <c r="AK23" s="842">
        <f t="shared" si="6"/>
        <v>370540</v>
      </c>
    </row>
    <row r="24" spans="1:37" ht="12.75">
      <c r="A24" s="19">
        <v>19</v>
      </c>
      <c r="B24" s="21" t="s">
        <v>1230</v>
      </c>
      <c r="C24" s="21">
        <v>0</v>
      </c>
      <c r="D24">
        <v>36000</v>
      </c>
      <c r="E24" s="21">
        <f t="shared" si="2"/>
        <v>36000</v>
      </c>
      <c r="F24" s="4">
        <v>0</v>
      </c>
      <c r="G24" s="130">
        <v>58000</v>
      </c>
      <c r="H24" s="21">
        <f t="shared" si="0"/>
        <v>58000</v>
      </c>
      <c r="I24" s="19">
        <v>19</v>
      </c>
      <c r="J24" s="21" t="s">
        <v>1230</v>
      </c>
      <c r="K24" s="21">
        <v>0</v>
      </c>
      <c r="L24" s="234">
        <v>83650</v>
      </c>
      <c r="M24" s="4">
        <f t="shared" si="3"/>
        <v>83650</v>
      </c>
      <c r="N24">
        <v>0</v>
      </c>
      <c r="O24" s="21">
        <v>77700</v>
      </c>
      <c r="P24" s="21">
        <f t="shared" si="7"/>
        <v>77700</v>
      </c>
      <c r="Q24" s="19">
        <v>19</v>
      </c>
      <c r="R24" s="21" t="s">
        <v>1230</v>
      </c>
      <c r="S24" s="21">
        <v>0</v>
      </c>
      <c r="T24" s="4">
        <v>8564</v>
      </c>
      <c r="U24" s="4">
        <f t="shared" si="4"/>
        <v>8564</v>
      </c>
      <c r="V24" s="170">
        <v>0</v>
      </c>
      <c r="W24" s="168">
        <v>86.7</v>
      </c>
      <c r="X24" s="168">
        <f t="shared" si="1"/>
        <v>86.7</v>
      </c>
      <c r="Y24" s="19">
        <v>19</v>
      </c>
      <c r="Z24" s="21" t="s">
        <v>1230</v>
      </c>
      <c r="AA24" s="837">
        <v>0</v>
      </c>
      <c r="AB24" s="838">
        <v>78730</v>
      </c>
      <c r="AC24" s="840">
        <f aca="true" t="shared" si="8" ref="AC24:AC41">AA24+AB24</f>
        <v>78730</v>
      </c>
      <c r="AD24" s="839">
        <v>0</v>
      </c>
      <c r="AE24" s="839">
        <v>86207</v>
      </c>
      <c r="AF24" s="840">
        <f t="shared" si="5"/>
        <v>86207</v>
      </c>
      <c r="AG24" s="19">
        <v>19</v>
      </c>
      <c r="AH24" s="21" t="s">
        <v>1230</v>
      </c>
      <c r="AI24" s="837">
        <v>0</v>
      </c>
      <c r="AJ24" s="841">
        <v>122860</v>
      </c>
      <c r="AK24" s="842">
        <f t="shared" si="6"/>
        <v>122860</v>
      </c>
    </row>
    <row r="25" spans="1:37" ht="12.75">
      <c r="A25" s="19">
        <v>20</v>
      </c>
      <c r="B25" s="21" t="s">
        <v>1231</v>
      </c>
      <c r="C25" s="21">
        <v>0</v>
      </c>
      <c r="D25">
        <v>15100</v>
      </c>
      <c r="E25" s="21">
        <f t="shared" si="2"/>
        <v>15100</v>
      </c>
      <c r="F25" s="2">
        <v>0</v>
      </c>
      <c r="G25" s="130">
        <v>14269</v>
      </c>
      <c r="H25" s="21">
        <f t="shared" si="0"/>
        <v>14269</v>
      </c>
      <c r="I25" s="19">
        <v>20</v>
      </c>
      <c r="J25" s="21" t="s">
        <v>1231</v>
      </c>
      <c r="K25" s="21">
        <v>0</v>
      </c>
      <c r="L25" s="234">
        <v>14300</v>
      </c>
      <c r="M25" s="4">
        <f t="shared" si="3"/>
        <v>14300</v>
      </c>
      <c r="N25">
        <v>0</v>
      </c>
      <c r="O25" s="21">
        <v>16391</v>
      </c>
      <c r="P25" s="21">
        <f t="shared" si="7"/>
        <v>16391</v>
      </c>
      <c r="Q25" s="19">
        <v>20</v>
      </c>
      <c r="R25" s="21" t="s">
        <v>1231</v>
      </c>
      <c r="S25" s="21">
        <v>0</v>
      </c>
      <c r="T25" s="4">
        <v>1850</v>
      </c>
      <c r="U25" s="4">
        <f t="shared" si="4"/>
        <v>1850</v>
      </c>
      <c r="V25" s="170">
        <v>0</v>
      </c>
      <c r="W25" s="168">
        <v>22.2</v>
      </c>
      <c r="X25" s="168">
        <f t="shared" si="1"/>
        <v>22.2</v>
      </c>
      <c r="Y25" s="19">
        <v>20</v>
      </c>
      <c r="Z25" s="21" t="s">
        <v>1231</v>
      </c>
      <c r="AA25" s="837">
        <v>0</v>
      </c>
      <c r="AB25" s="838">
        <v>25700</v>
      </c>
      <c r="AC25" s="840">
        <f t="shared" si="8"/>
        <v>25700</v>
      </c>
      <c r="AD25" s="839">
        <v>0</v>
      </c>
      <c r="AE25" s="839">
        <v>24100</v>
      </c>
      <c r="AF25" s="840">
        <f t="shared" si="5"/>
        <v>24100</v>
      </c>
      <c r="AG25" s="19">
        <v>20</v>
      </c>
      <c r="AH25" s="21" t="s">
        <v>1231</v>
      </c>
      <c r="AI25" s="837">
        <v>0</v>
      </c>
      <c r="AJ25" s="841">
        <v>26908</v>
      </c>
      <c r="AK25" s="842">
        <f t="shared" si="6"/>
        <v>26908</v>
      </c>
    </row>
    <row r="26" spans="1:37" ht="12.75">
      <c r="A26" s="19">
        <v>21</v>
      </c>
      <c r="B26" s="21" t="s">
        <v>1232</v>
      </c>
      <c r="C26" s="21">
        <v>0</v>
      </c>
      <c r="D26">
        <v>140</v>
      </c>
      <c r="E26" s="21">
        <f t="shared" si="2"/>
        <v>140</v>
      </c>
      <c r="F26" s="2">
        <v>0</v>
      </c>
      <c r="G26" s="130">
        <v>140</v>
      </c>
      <c r="H26" s="4">
        <f t="shared" si="0"/>
        <v>140</v>
      </c>
      <c r="I26" s="19">
        <v>21</v>
      </c>
      <c r="J26" s="21" t="s">
        <v>1232</v>
      </c>
      <c r="K26" s="21">
        <v>0</v>
      </c>
      <c r="L26" s="130">
        <v>140</v>
      </c>
      <c r="M26" s="4">
        <f t="shared" si="3"/>
        <v>140</v>
      </c>
      <c r="N26">
        <v>0</v>
      </c>
      <c r="O26" s="21">
        <v>140</v>
      </c>
      <c r="P26" s="21">
        <f t="shared" si="7"/>
        <v>140</v>
      </c>
      <c r="Q26" s="19">
        <v>21</v>
      </c>
      <c r="R26" s="21" t="s">
        <v>1232</v>
      </c>
      <c r="S26" s="21">
        <v>0</v>
      </c>
      <c r="T26" s="4">
        <v>15</v>
      </c>
      <c r="U26" s="4">
        <f t="shared" si="4"/>
        <v>15</v>
      </c>
      <c r="V26" s="170">
        <v>0</v>
      </c>
      <c r="W26" s="168">
        <v>0.15</v>
      </c>
      <c r="X26" s="168">
        <f t="shared" si="1"/>
        <v>0.15</v>
      </c>
      <c r="Y26" s="19">
        <v>21</v>
      </c>
      <c r="Z26" s="21" t="s">
        <v>1232</v>
      </c>
      <c r="AA26" s="837">
        <v>0</v>
      </c>
      <c r="AB26" s="838">
        <v>175</v>
      </c>
      <c r="AC26" s="840">
        <f t="shared" si="8"/>
        <v>175</v>
      </c>
      <c r="AD26" s="839">
        <v>0</v>
      </c>
      <c r="AE26" s="839">
        <v>168</v>
      </c>
      <c r="AF26" s="840">
        <f t="shared" si="5"/>
        <v>168</v>
      </c>
      <c r="AG26" s="19">
        <v>21</v>
      </c>
      <c r="AH26" s="21" t="s">
        <v>1232</v>
      </c>
      <c r="AI26" s="837">
        <v>0</v>
      </c>
      <c r="AJ26" s="841">
        <v>168</v>
      </c>
      <c r="AK26" s="842">
        <f t="shared" si="6"/>
        <v>168</v>
      </c>
    </row>
    <row r="27" spans="1:37" ht="12.75">
      <c r="A27" s="19">
        <v>22</v>
      </c>
      <c r="B27" s="21" t="s">
        <v>1233</v>
      </c>
      <c r="C27" s="21">
        <v>355100</v>
      </c>
      <c r="D27">
        <v>109500</v>
      </c>
      <c r="E27" s="21">
        <f t="shared" si="2"/>
        <v>464600</v>
      </c>
      <c r="F27" s="26">
        <v>370998</v>
      </c>
      <c r="G27" s="130">
        <v>114000</v>
      </c>
      <c r="H27" s="4">
        <f t="shared" si="0"/>
        <v>484998</v>
      </c>
      <c r="I27" s="19">
        <v>22</v>
      </c>
      <c r="J27" s="21" t="s">
        <v>1233</v>
      </c>
      <c r="K27" s="21">
        <v>373000</v>
      </c>
      <c r="L27" s="234">
        <v>101140</v>
      </c>
      <c r="M27" s="4">
        <f t="shared" si="3"/>
        <v>474140</v>
      </c>
      <c r="N27">
        <v>307693</v>
      </c>
      <c r="O27" s="21">
        <v>151734</v>
      </c>
      <c r="P27" s="21">
        <f t="shared" si="7"/>
        <v>459427</v>
      </c>
      <c r="Q27" s="19">
        <v>22</v>
      </c>
      <c r="R27" s="21" t="s">
        <v>1233</v>
      </c>
      <c r="S27" s="21">
        <v>30799</v>
      </c>
      <c r="T27" s="4">
        <v>15504</v>
      </c>
      <c r="U27" s="4">
        <f t="shared" si="4"/>
        <v>46303</v>
      </c>
      <c r="V27" s="170">
        <v>387.25</v>
      </c>
      <c r="W27" s="168">
        <v>155.03</v>
      </c>
      <c r="X27" s="168">
        <f t="shared" si="1"/>
        <v>542.28</v>
      </c>
      <c r="Y27" s="19">
        <v>22</v>
      </c>
      <c r="Z27" s="21" t="s">
        <v>1233</v>
      </c>
      <c r="AA27" s="837">
        <v>393266</v>
      </c>
      <c r="AB27" s="838">
        <v>166090</v>
      </c>
      <c r="AC27" s="840">
        <f t="shared" si="8"/>
        <v>559356</v>
      </c>
      <c r="AD27" s="839">
        <v>365280</v>
      </c>
      <c r="AE27" s="839">
        <v>168885</v>
      </c>
      <c r="AF27" s="840">
        <f t="shared" si="5"/>
        <v>534165</v>
      </c>
      <c r="AG27" s="19">
        <v>22</v>
      </c>
      <c r="AH27" s="21" t="s">
        <v>1233</v>
      </c>
      <c r="AI27" s="837">
        <v>365280</v>
      </c>
      <c r="AJ27" s="841">
        <v>168885</v>
      </c>
      <c r="AK27" s="842">
        <f t="shared" si="6"/>
        <v>534165</v>
      </c>
    </row>
    <row r="28" spans="1:37" ht="12.75">
      <c r="A28" s="19">
        <v>23</v>
      </c>
      <c r="B28" s="21" t="s">
        <v>1234</v>
      </c>
      <c r="C28" s="21">
        <v>0</v>
      </c>
      <c r="D28">
        <v>27906</v>
      </c>
      <c r="E28" s="21">
        <f t="shared" si="2"/>
        <v>27906</v>
      </c>
      <c r="F28" s="2">
        <v>0</v>
      </c>
      <c r="G28" s="130">
        <v>29450</v>
      </c>
      <c r="H28" s="4">
        <f t="shared" si="0"/>
        <v>29450</v>
      </c>
      <c r="I28" s="19">
        <v>23</v>
      </c>
      <c r="J28" s="21" t="s">
        <v>1234</v>
      </c>
      <c r="K28" s="21">
        <v>0</v>
      </c>
      <c r="L28" s="234">
        <v>17980</v>
      </c>
      <c r="M28" s="4">
        <f t="shared" si="3"/>
        <v>17980</v>
      </c>
      <c r="N28">
        <v>0</v>
      </c>
      <c r="O28" s="21">
        <v>19838</v>
      </c>
      <c r="P28" s="21">
        <f t="shared" si="7"/>
        <v>19838</v>
      </c>
      <c r="Q28" s="19">
        <v>23</v>
      </c>
      <c r="R28" s="21" t="s">
        <v>1234</v>
      </c>
      <c r="S28" s="21">
        <v>0</v>
      </c>
      <c r="T28" s="4">
        <v>2387</v>
      </c>
      <c r="U28" s="4">
        <f t="shared" si="4"/>
        <v>2387</v>
      </c>
      <c r="V28" s="170">
        <v>0</v>
      </c>
      <c r="W28" s="168">
        <v>28.63</v>
      </c>
      <c r="X28" s="168">
        <f t="shared" si="1"/>
        <v>28.63</v>
      </c>
      <c r="Y28" s="19">
        <v>23</v>
      </c>
      <c r="Z28" s="21" t="s">
        <v>1234</v>
      </c>
      <c r="AA28" s="837">
        <v>0</v>
      </c>
      <c r="AB28" s="838">
        <v>36245</v>
      </c>
      <c r="AC28" s="840">
        <f t="shared" si="8"/>
        <v>36245</v>
      </c>
      <c r="AD28" s="839">
        <v>0</v>
      </c>
      <c r="AE28" s="839">
        <v>36000</v>
      </c>
      <c r="AF28" s="840">
        <f t="shared" si="5"/>
        <v>36000</v>
      </c>
      <c r="AG28" s="19">
        <v>23</v>
      </c>
      <c r="AH28" s="21" t="s">
        <v>1234</v>
      </c>
      <c r="AI28" s="837">
        <v>0</v>
      </c>
      <c r="AJ28" s="841">
        <v>42268</v>
      </c>
      <c r="AK28" s="842">
        <f t="shared" si="6"/>
        <v>42268</v>
      </c>
    </row>
    <row r="29" spans="1:37" ht="12.75">
      <c r="A29" s="19">
        <v>24</v>
      </c>
      <c r="B29" s="21" t="s">
        <v>1235</v>
      </c>
      <c r="C29" s="21">
        <v>0</v>
      </c>
      <c r="D29">
        <v>160017</v>
      </c>
      <c r="E29" s="21">
        <f t="shared" si="2"/>
        <v>160017</v>
      </c>
      <c r="F29" s="2">
        <v>0</v>
      </c>
      <c r="G29" s="130">
        <v>225371</v>
      </c>
      <c r="H29" s="4">
        <f t="shared" si="0"/>
        <v>225371</v>
      </c>
      <c r="I29" s="19">
        <v>24</v>
      </c>
      <c r="J29" s="21" t="s">
        <v>1235</v>
      </c>
      <c r="K29" s="21">
        <v>0</v>
      </c>
      <c r="L29" s="234">
        <v>267000</v>
      </c>
      <c r="M29" s="4">
        <f t="shared" si="3"/>
        <v>267000</v>
      </c>
      <c r="N29">
        <v>0</v>
      </c>
      <c r="O29" s="21">
        <v>277074</v>
      </c>
      <c r="P29" s="21">
        <f t="shared" si="7"/>
        <v>277074</v>
      </c>
      <c r="Q29" s="19">
        <v>24</v>
      </c>
      <c r="R29" s="21" t="s">
        <v>1235</v>
      </c>
      <c r="S29" s="21">
        <v>0</v>
      </c>
      <c r="T29" s="4">
        <v>28958</v>
      </c>
      <c r="U29" s="4">
        <f t="shared" si="4"/>
        <v>28958</v>
      </c>
      <c r="V29" s="170">
        <v>0</v>
      </c>
      <c r="W29" s="168">
        <v>306.73</v>
      </c>
      <c r="X29" s="168">
        <f t="shared" si="1"/>
        <v>306.73</v>
      </c>
      <c r="Y29" s="19">
        <v>24</v>
      </c>
      <c r="Z29" s="21" t="s">
        <v>1235</v>
      </c>
      <c r="AA29" s="837">
        <v>0</v>
      </c>
      <c r="AB29" s="838">
        <v>325950</v>
      </c>
      <c r="AC29" s="840">
        <f t="shared" si="8"/>
        <v>325950</v>
      </c>
      <c r="AD29" s="839">
        <v>0</v>
      </c>
      <c r="AE29" s="839">
        <v>349274</v>
      </c>
      <c r="AF29" s="840">
        <f t="shared" si="5"/>
        <v>349274</v>
      </c>
      <c r="AG29" s="19">
        <v>24</v>
      </c>
      <c r="AH29" s="21" t="s">
        <v>1235</v>
      </c>
      <c r="AI29" s="837">
        <v>0</v>
      </c>
      <c r="AJ29" s="841">
        <v>392926</v>
      </c>
      <c r="AK29" s="842">
        <f t="shared" si="6"/>
        <v>392926</v>
      </c>
    </row>
    <row r="30" spans="1:37" ht="12.75">
      <c r="A30" s="19">
        <v>25</v>
      </c>
      <c r="B30" s="21" t="s">
        <v>1236</v>
      </c>
      <c r="C30" s="21">
        <v>164000</v>
      </c>
      <c r="D30">
        <v>786020</v>
      </c>
      <c r="E30" s="21">
        <f t="shared" si="2"/>
        <v>950020</v>
      </c>
      <c r="F30" s="26">
        <v>184300</v>
      </c>
      <c r="G30" s="130">
        <v>915800</v>
      </c>
      <c r="H30" s="4">
        <f t="shared" si="0"/>
        <v>1100100</v>
      </c>
      <c r="I30" s="19">
        <v>25</v>
      </c>
      <c r="J30" s="21" t="s">
        <v>1236</v>
      </c>
      <c r="K30" s="21">
        <v>181600</v>
      </c>
      <c r="L30" s="234">
        <v>988000</v>
      </c>
      <c r="M30" s="4">
        <f t="shared" si="3"/>
        <v>1169600</v>
      </c>
      <c r="N30">
        <v>179500</v>
      </c>
      <c r="O30" s="21">
        <v>1035500</v>
      </c>
      <c r="P30" s="21">
        <f t="shared" si="7"/>
        <v>1215000</v>
      </c>
      <c r="Q30" s="19">
        <v>25</v>
      </c>
      <c r="R30" s="21" t="s">
        <v>1236</v>
      </c>
      <c r="S30" s="21">
        <v>16000</v>
      </c>
      <c r="T30" s="4">
        <v>109000</v>
      </c>
      <c r="U30" s="4">
        <f t="shared" si="4"/>
        <v>125000</v>
      </c>
      <c r="V30" s="170">
        <v>178.1</v>
      </c>
      <c r="W30" s="168">
        <v>1181</v>
      </c>
      <c r="X30" s="168">
        <f t="shared" si="1"/>
        <v>1359.1</v>
      </c>
      <c r="Y30" s="19">
        <v>25</v>
      </c>
      <c r="Z30" s="21" t="s">
        <v>1236</v>
      </c>
      <c r="AA30" s="837">
        <v>182735</v>
      </c>
      <c r="AB30" s="838">
        <v>1264527</v>
      </c>
      <c r="AC30" s="840">
        <f t="shared" si="8"/>
        <v>1447262</v>
      </c>
      <c r="AD30" s="839">
        <v>189290</v>
      </c>
      <c r="AE30" s="839">
        <v>1294710</v>
      </c>
      <c r="AF30" s="840">
        <f t="shared" si="5"/>
        <v>1484000</v>
      </c>
      <c r="AG30" s="19">
        <v>25</v>
      </c>
      <c r="AH30" s="21" t="s">
        <v>1236</v>
      </c>
      <c r="AI30" s="837">
        <v>179004</v>
      </c>
      <c r="AJ30" s="841">
        <v>1325996</v>
      </c>
      <c r="AK30" s="842">
        <f t="shared" si="6"/>
        <v>1505000</v>
      </c>
    </row>
    <row r="31" spans="1:37" ht="12.75">
      <c r="A31" s="19">
        <v>26</v>
      </c>
      <c r="B31" s="21" t="s">
        <v>1400</v>
      </c>
      <c r="C31" s="21">
        <v>27225</v>
      </c>
      <c r="D31">
        <v>40</v>
      </c>
      <c r="E31" s="21">
        <f t="shared" si="2"/>
        <v>27265</v>
      </c>
      <c r="F31" s="26">
        <v>27021</v>
      </c>
      <c r="G31" s="130">
        <v>61</v>
      </c>
      <c r="H31" s="4">
        <f t="shared" si="0"/>
        <v>27082</v>
      </c>
      <c r="I31" s="19">
        <v>26</v>
      </c>
      <c r="J31" s="21" t="s">
        <v>1400</v>
      </c>
      <c r="K31" s="21">
        <v>31060</v>
      </c>
      <c r="L31" s="234">
        <v>90</v>
      </c>
      <c r="M31" s="4">
        <f t="shared" si="3"/>
        <v>31150</v>
      </c>
      <c r="N31">
        <v>32600</v>
      </c>
      <c r="O31" s="21">
        <v>83</v>
      </c>
      <c r="P31" s="21">
        <f t="shared" si="7"/>
        <v>32683</v>
      </c>
      <c r="Q31" s="19">
        <v>26</v>
      </c>
      <c r="R31" s="21" t="s">
        <v>1400</v>
      </c>
      <c r="S31" s="21">
        <v>1205</v>
      </c>
      <c r="T31" s="4">
        <v>5</v>
      </c>
      <c r="U31" s="4">
        <f t="shared" si="4"/>
        <v>1210</v>
      </c>
      <c r="V31" s="170">
        <v>28.6</v>
      </c>
      <c r="W31" s="168">
        <v>0.08</v>
      </c>
      <c r="X31" s="168">
        <f t="shared" si="1"/>
        <v>28.68</v>
      </c>
      <c r="Y31" s="19">
        <v>26</v>
      </c>
      <c r="Z31" s="21" t="s">
        <v>1400</v>
      </c>
      <c r="AA31" s="837">
        <v>28600</v>
      </c>
      <c r="AB31" s="838">
        <v>85</v>
      </c>
      <c r="AC31" s="840">
        <f t="shared" si="8"/>
        <v>28685</v>
      </c>
      <c r="AD31" s="839">
        <v>32335</v>
      </c>
      <c r="AE31" s="839">
        <v>157</v>
      </c>
      <c r="AF31" s="840">
        <f t="shared" si="5"/>
        <v>32492</v>
      </c>
      <c r="AG31" s="19">
        <v>26</v>
      </c>
      <c r="AH31" s="21" t="s">
        <v>1400</v>
      </c>
      <c r="AI31" s="837">
        <v>33000</v>
      </c>
      <c r="AJ31" s="841">
        <v>159</v>
      </c>
      <c r="AK31" s="842">
        <f t="shared" si="6"/>
        <v>33159</v>
      </c>
    </row>
    <row r="32" spans="1:37" ht="12.75">
      <c r="A32" s="19">
        <v>27</v>
      </c>
      <c r="B32" s="21" t="s">
        <v>1237</v>
      </c>
      <c r="C32" s="21">
        <v>0</v>
      </c>
      <c r="D32">
        <v>4</v>
      </c>
      <c r="E32" s="21">
        <f t="shared" si="2"/>
        <v>4</v>
      </c>
      <c r="F32" s="2">
        <v>0</v>
      </c>
      <c r="G32" s="130">
        <v>44</v>
      </c>
      <c r="H32" s="4">
        <f t="shared" si="0"/>
        <v>44</v>
      </c>
      <c r="I32" s="19">
        <v>27</v>
      </c>
      <c r="J32" s="21" t="s">
        <v>1237</v>
      </c>
      <c r="K32" s="21">
        <v>0</v>
      </c>
      <c r="L32" s="234">
        <v>80</v>
      </c>
      <c r="M32" s="4">
        <f t="shared" si="3"/>
        <v>80</v>
      </c>
      <c r="N32">
        <v>0</v>
      </c>
      <c r="O32" s="21">
        <v>84</v>
      </c>
      <c r="P32" s="21">
        <f t="shared" si="7"/>
        <v>84</v>
      </c>
      <c r="Q32" s="19">
        <v>27</v>
      </c>
      <c r="R32" s="21" t="s">
        <v>1237</v>
      </c>
      <c r="S32" s="21">
        <v>0</v>
      </c>
      <c r="T32" s="4">
        <v>9</v>
      </c>
      <c r="U32" s="4">
        <f t="shared" si="4"/>
        <v>9</v>
      </c>
      <c r="V32" s="170">
        <v>0</v>
      </c>
      <c r="W32" s="168">
        <v>0.17</v>
      </c>
      <c r="X32" s="168">
        <f t="shared" si="1"/>
        <v>0.17</v>
      </c>
      <c r="Y32" s="19">
        <v>27</v>
      </c>
      <c r="Z32" s="21" t="s">
        <v>1237</v>
      </c>
      <c r="AA32" s="837">
        <v>0</v>
      </c>
      <c r="AB32" s="838">
        <v>214</v>
      </c>
      <c r="AC32" s="840">
        <f t="shared" si="8"/>
        <v>214</v>
      </c>
      <c r="AD32" s="839">
        <v>0</v>
      </c>
      <c r="AE32" s="839">
        <v>244</v>
      </c>
      <c r="AF32" s="840">
        <f t="shared" si="5"/>
        <v>244</v>
      </c>
      <c r="AG32" s="19">
        <v>27</v>
      </c>
      <c r="AH32" s="21" t="s">
        <v>1237</v>
      </c>
      <c r="AI32" s="837">
        <v>0</v>
      </c>
      <c r="AJ32" s="841">
        <v>236</v>
      </c>
      <c r="AK32" s="842">
        <f t="shared" si="6"/>
        <v>236</v>
      </c>
    </row>
    <row r="33" spans="1:37" ht="12.75">
      <c r="A33" s="19">
        <v>28</v>
      </c>
      <c r="B33" s="21" t="s">
        <v>547</v>
      </c>
      <c r="C33" s="21">
        <v>0</v>
      </c>
      <c r="D33">
        <v>15</v>
      </c>
      <c r="E33" s="21">
        <f t="shared" si="2"/>
        <v>15</v>
      </c>
      <c r="F33" s="2">
        <v>0</v>
      </c>
      <c r="G33" s="130">
        <v>55</v>
      </c>
      <c r="H33" s="4">
        <f t="shared" si="0"/>
        <v>55</v>
      </c>
      <c r="I33" s="19">
        <v>28</v>
      </c>
      <c r="J33" s="21" t="s">
        <v>547</v>
      </c>
      <c r="K33" s="21">
        <v>0</v>
      </c>
      <c r="L33" s="234">
        <v>50</v>
      </c>
      <c r="M33" s="4">
        <f t="shared" si="3"/>
        <v>50</v>
      </c>
      <c r="N33">
        <v>0</v>
      </c>
      <c r="O33" s="21">
        <v>48</v>
      </c>
      <c r="P33" s="21">
        <f t="shared" si="7"/>
        <v>48</v>
      </c>
      <c r="Q33" s="19">
        <v>28</v>
      </c>
      <c r="R33" s="21" t="s">
        <v>547</v>
      </c>
      <c r="S33" s="21">
        <v>0</v>
      </c>
      <c r="T33" s="4">
        <v>5</v>
      </c>
      <c r="U33" s="4">
        <f t="shared" si="4"/>
        <v>5</v>
      </c>
      <c r="V33" s="170">
        <v>0</v>
      </c>
      <c r="W33" s="168">
        <v>0.05</v>
      </c>
      <c r="X33" s="168">
        <f t="shared" si="1"/>
        <v>0.05</v>
      </c>
      <c r="Y33" s="19">
        <v>28</v>
      </c>
      <c r="Z33" s="21" t="s">
        <v>547</v>
      </c>
      <c r="AA33" s="837">
        <v>0</v>
      </c>
      <c r="AB33" s="838">
        <v>48</v>
      </c>
      <c r="AC33" s="840">
        <f t="shared" si="8"/>
        <v>48</v>
      </c>
      <c r="AD33" s="839">
        <v>0</v>
      </c>
      <c r="AE33" s="839">
        <v>50</v>
      </c>
      <c r="AF33" s="840">
        <f t="shared" si="5"/>
        <v>50</v>
      </c>
      <c r="AG33" s="19">
        <v>28</v>
      </c>
      <c r="AH33" s="21" t="s">
        <v>547</v>
      </c>
      <c r="AI33" s="837">
        <v>0</v>
      </c>
      <c r="AJ33" s="841">
        <v>50</v>
      </c>
      <c r="AK33" s="842">
        <f t="shared" si="6"/>
        <v>50</v>
      </c>
    </row>
    <row r="34" spans="1:37" ht="12.75">
      <c r="A34" s="19">
        <v>29</v>
      </c>
      <c r="B34" s="21" t="s">
        <v>1366</v>
      </c>
      <c r="C34" s="21">
        <v>18807</v>
      </c>
      <c r="D34">
        <v>0</v>
      </c>
      <c r="E34" s="21">
        <f t="shared" si="2"/>
        <v>18807</v>
      </c>
      <c r="F34" s="2">
        <v>21524</v>
      </c>
      <c r="G34" s="130">
        <v>0</v>
      </c>
      <c r="H34" s="4">
        <f t="shared" si="0"/>
        <v>21524</v>
      </c>
      <c r="I34" s="19">
        <v>29</v>
      </c>
      <c r="J34" s="21" t="s">
        <v>1366</v>
      </c>
      <c r="K34" s="21">
        <v>13770</v>
      </c>
      <c r="L34" s="4">
        <v>0</v>
      </c>
      <c r="M34" s="4">
        <f t="shared" si="3"/>
        <v>13770</v>
      </c>
      <c r="N34">
        <v>12506</v>
      </c>
      <c r="O34" s="21">
        <v>0</v>
      </c>
      <c r="P34" s="21">
        <f t="shared" si="7"/>
        <v>12506</v>
      </c>
      <c r="Q34" s="19">
        <v>29</v>
      </c>
      <c r="R34" s="21" t="s">
        <v>1366</v>
      </c>
      <c r="S34" s="21">
        <v>1772</v>
      </c>
      <c r="T34" s="4">
        <v>7</v>
      </c>
      <c r="U34" s="4">
        <f t="shared" si="4"/>
        <v>1779</v>
      </c>
      <c r="V34" s="170">
        <v>16.35</v>
      </c>
      <c r="W34" s="168">
        <v>0.06</v>
      </c>
      <c r="X34" s="168">
        <f t="shared" si="1"/>
        <v>16.41</v>
      </c>
      <c r="Y34" s="19">
        <v>29</v>
      </c>
      <c r="Z34" s="21" t="s">
        <v>1366</v>
      </c>
      <c r="AA34" s="837">
        <v>26280</v>
      </c>
      <c r="AB34" s="838">
        <v>78</v>
      </c>
      <c r="AC34" s="840">
        <f t="shared" si="8"/>
        <v>26358</v>
      </c>
      <c r="AD34" s="839">
        <v>14060</v>
      </c>
      <c r="AE34" s="839">
        <v>81</v>
      </c>
      <c r="AF34" s="840">
        <f t="shared" si="5"/>
        <v>14141</v>
      </c>
      <c r="AG34" s="19">
        <v>29</v>
      </c>
      <c r="AH34" s="21" t="s">
        <v>1366</v>
      </c>
      <c r="AI34" s="837">
        <v>15880</v>
      </c>
      <c r="AJ34" s="4"/>
      <c r="AK34" s="842">
        <f t="shared" si="6"/>
        <v>15880</v>
      </c>
    </row>
    <row r="35" spans="1:37" ht="12.75">
      <c r="A35" s="19">
        <v>30</v>
      </c>
      <c r="B35" s="21" t="s">
        <v>1239</v>
      </c>
      <c r="C35" s="21">
        <v>0</v>
      </c>
      <c r="D35">
        <v>4200</v>
      </c>
      <c r="E35" s="21">
        <f t="shared" si="2"/>
        <v>4200</v>
      </c>
      <c r="F35" s="2">
        <v>0</v>
      </c>
      <c r="G35" s="130">
        <v>3200</v>
      </c>
      <c r="H35" s="4">
        <f t="shared" si="0"/>
        <v>3200</v>
      </c>
      <c r="I35" s="19">
        <v>30</v>
      </c>
      <c r="J35" s="21" t="s">
        <v>1239</v>
      </c>
      <c r="K35" s="21"/>
      <c r="L35" s="234">
        <v>2100</v>
      </c>
      <c r="M35" s="4">
        <f t="shared" si="3"/>
        <v>2100</v>
      </c>
      <c r="N35">
        <v>0</v>
      </c>
      <c r="O35" s="21">
        <v>1410</v>
      </c>
      <c r="P35" s="21">
        <f t="shared" si="7"/>
        <v>1410</v>
      </c>
      <c r="Q35" s="19">
        <v>30</v>
      </c>
      <c r="R35" s="21" t="s">
        <v>1239</v>
      </c>
      <c r="S35" s="21">
        <v>0</v>
      </c>
      <c r="T35" s="4">
        <v>70</v>
      </c>
      <c r="U35" s="4">
        <f t="shared" si="4"/>
        <v>70</v>
      </c>
      <c r="V35" s="170">
        <v>0</v>
      </c>
      <c r="W35" s="168">
        <v>0.61</v>
      </c>
      <c r="X35" s="168">
        <f t="shared" si="1"/>
        <v>0.61</v>
      </c>
      <c r="Y35" s="19">
        <v>30</v>
      </c>
      <c r="Z35" s="21" t="s">
        <v>1239</v>
      </c>
      <c r="AA35" s="837">
        <v>0</v>
      </c>
      <c r="AB35" s="838">
        <v>610</v>
      </c>
      <c r="AC35" s="840">
        <f t="shared" si="8"/>
        <v>610</v>
      </c>
      <c r="AD35" s="839">
        <v>0</v>
      </c>
      <c r="AE35" s="839">
        <v>715</v>
      </c>
      <c r="AF35" s="840">
        <f t="shared" si="5"/>
        <v>715</v>
      </c>
      <c r="AG35" s="19">
        <v>30</v>
      </c>
      <c r="AH35" s="21" t="s">
        <v>1239</v>
      </c>
      <c r="AI35" s="837">
        <v>0</v>
      </c>
      <c r="AJ35" s="841">
        <v>715</v>
      </c>
      <c r="AK35" s="842">
        <f t="shared" si="6"/>
        <v>715</v>
      </c>
    </row>
    <row r="36" spans="1:37" ht="12.75">
      <c r="A36" s="19">
        <v>31</v>
      </c>
      <c r="B36" s="21" t="s">
        <v>1240</v>
      </c>
      <c r="C36" s="21">
        <v>10550</v>
      </c>
      <c r="D36">
        <v>0</v>
      </c>
      <c r="E36" s="21">
        <f t="shared" si="2"/>
        <v>10550</v>
      </c>
      <c r="F36" s="2">
        <v>13650</v>
      </c>
      <c r="G36" s="130">
        <v>0</v>
      </c>
      <c r="H36" s="4">
        <f t="shared" si="0"/>
        <v>13650</v>
      </c>
      <c r="I36" s="19">
        <v>31</v>
      </c>
      <c r="J36" s="21" t="s">
        <v>1240</v>
      </c>
      <c r="K36" s="21">
        <v>10030</v>
      </c>
      <c r="L36" s="4">
        <v>0</v>
      </c>
      <c r="M36" s="4">
        <f t="shared" si="3"/>
        <v>10030</v>
      </c>
      <c r="N36">
        <v>11964</v>
      </c>
      <c r="O36" s="21">
        <v>0</v>
      </c>
      <c r="P36" s="21">
        <f t="shared" si="7"/>
        <v>11964</v>
      </c>
      <c r="Q36" s="19">
        <v>31</v>
      </c>
      <c r="R36" s="21" t="s">
        <v>1240</v>
      </c>
      <c r="S36" s="21">
        <v>1196</v>
      </c>
      <c r="T36" s="4">
        <v>0</v>
      </c>
      <c r="U36" s="4">
        <f t="shared" si="4"/>
        <v>1196</v>
      </c>
      <c r="V36" s="170">
        <v>11.75</v>
      </c>
      <c r="W36" s="168">
        <v>0</v>
      </c>
      <c r="X36" s="168">
        <f t="shared" si="1"/>
        <v>11.75</v>
      </c>
      <c r="Y36" s="19">
        <v>31</v>
      </c>
      <c r="Z36" s="21" t="s">
        <v>1240</v>
      </c>
      <c r="AA36" s="837">
        <v>11042</v>
      </c>
      <c r="AB36" s="838">
        <v>0</v>
      </c>
      <c r="AC36" s="840">
        <f t="shared" si="8"/>
        <v>11042</v>
      </c>
      <c r="AD36" s="839">
        <v>12592</v>
      </c>
      <c r="AE36" s="839">
        <v>0</v>
      </c>
      <c r="AF36" s="840">
        <f t="shared" si="5"/>
        <v>12592</v>
      </c>
      <c r="AG36" s="19">
        <v>31</v>
      </c>
      <c r="AH36" s="21" t="s">
        <v>1240</v>
      </c>
      <c r="AI36" s="837">
        <v>12372</v>
      </c>
      <c r="AJ36" s="841">
        <v>0</v>
      </c>
      <c r="AK36" s="842">
        <f t="shared" si="6"/>
        <v>12372</v>
      </c>
    </row>
    <row r="37" spans="1:37" ht="12.75">
      <c r="A37" s="19">
        <v>32</v>
      </c>
      <c r="B37" s="21" t="s">
        <v>1241</v>
      </c>
      <c r="C37" s="21">
        <v>38420</v>
      </c>
      <c r="D37">
        <v>4104</v>
      </c>
      <c r="E37" s="21">
        <f t="shared" si="2"/>
        <v>42524</v>
      </c>
      <c r="F37" s="26">
        <v>39600</v>
      </c>
      <c r="G37" s="130">
        <v>4900</v>
      </c>
      <c r="H37" s="4">
        <f t="shared" si="0"/>
        <v>44500</v>
      </c>
      <c r="I37" s="19">
        <v>32</v>
      </c>
      <c r="J37" s="21" t="s">
        <v>1241</v>
      </c>
      <c r="K37" s="21">
        <v>42800</v>
      </c>
      <c r="L37" s="234">
        <v>5200</v>
      </c>
      <c r="M37" s="4">
        <f t="shared" si="3"/>
        <v>48000</v>
      </c>
      <c r="N37">
        <v>31500</v>
      </c>
      <c r="O37" s="21">
        <v>5250</v>
      </c>
      <c r="P37" s="21">
        <f t="shared" si="7"/>
        <v>36750</v>
      </c>
      <c r="Q37" s="19">
        <v>32</v>
      </c>
      <c r="R37" s="21" t="s">
        <v>1241</v>
      </c>
      <c r="S37" s="21">
        <v>1927</v>
      </c>
      <c r="T37" s="4">
        <v>218</v>
      </c>
      <c r="U37" s="4">
        <f t="shared" si="4"/>
        <v>2145</v>
      </c>
      <c r="V37" s="170">
        <v>33.61</v>
      </c>
      <c r="W37" s="168">
        <v>6.05</v>
      </c>
      <c r="X37" s="168">
        <f t="shared" si="1"/>
        <v>39.66</v>
      </c>
      <c r="Y37" s="19">
        <v>32</v>
      </c>
      <c r="Z37" s="21" t="s">
        <v>1241</v>
      </c>
      <c r="AA37" s="837">
        <v>33444</v>
      </c>
      <c r="AB37" s="838">
        <v>5569</v>
      </c>
      <c r="AC37" s="840">
        <f t="shared" si="8"/>
        <v>39013</v>
      </c>
      <c r="AD37" s="839">
        <v>34550</v>
      </c>
      <c r="AE37" s="839">
        <v>5750</v>
      </c>
      <c r="AF37" s="840">
        <f t="shared" si="5"/>
        <v>40300</v>
      </c>
      <c r="AG37" s="19">
        <v>32</v>
      </c>
      <c r="AH37" s="21" t="s">
        <v>1241</v>
      </c>
      <c r="AI37" s="837">
        <v>36100</v>
      </c>
      <c r="AJ37" s="841">
        <v>5849</v>
      </c>
      <c r="AK37" s="842">
        <f t="shared" si="6"/>
        <v>41949</v>
      </c>
    </row>
    <row r="38" spans="1:37" ht="12.75">
      <c r="A38" s="19">
        <v>33</v>
      </c>
      <c r="B38" s="21" t="s">
        <v>897</v>
      </c>
      <c r="C38" s="21"/>
      <c r="E38" s="21"/>
      <c r="F38" s="2">
        <v>0</v>
      </c>
      <c r="G38" s="130">
        <v>95763</v>
      </c>
      <c r="H38" s="4">
        <f t="shared" si="0"/>
        <v>95763</v>
      </c>
      <c r="I38" s="19">
        <v>33</v>
      </c>
      <c r="J38" s="21" t="s">
        <v>897</v>
      </c>
      <c r="K38" s="21">
        <v>0</v>
      </c>
      <c r="L38" s="234">
        <v>111050</v>
      </c>
      <c r="M38" s="4">
        <f t="shared" si="3"/>
        <v>111050</v>
      </c>
      <c r="N38">
        <v>0</v>
      </c>
      <c r="O38" s="21">
        <v>120072</v>
      </c>
      <c r="P38" s="21">
        <f t="shared" si="7"/>
        <v>120072</v>
      </c>
      <c r="Q38" s="19">
        <v>33</v>
      </c>
      <c r="R38" s="21" t="s">
        <v>897</v>
      </c>
      <c r="S38" s="21">
        <v>0</v>
      </c>
      <c r="T38" s="4">
        <v>13175</v>
      </c>
      <c r="U38" s="4">
        <f t="shared" si="4"/>
        <v>13175</v>
      </c>
      <c r="V38" s="170">
        <v>0</v>
      </c>
      <c r="W38" s="168">
        <v>137.75</v>
      </c>
      <c r="X38" s="168">
        <f t="shared" si="1"/>
        <v>137.75</v>
      </c>
      <c r="Y38" s="19">
        <v>33</v>
      </c>
      <c r="Z38" s="21" t="s">
        <v>897</v>
      </c>
      <c r="AA38" s="837">
        <v>0</v>
      </c>
      <c r="AB38" s="838">
        <v>139373</v>
      </c>
      <c r="AC38" s="840">
        <f t="shared" si="8"/>
        <v>139373</v>
      </c>
      <c r="AD38" s="839">
        <v>0</v>
      </c>
      <c r="AE38" s="839">
        <v>158698</v>
      </c>
      <c r="AF38" s="840">
        <f t="shared" si="5"/>
        <v>158698</v>
      </c>
      <c r="AG38" s="19">
        <v>33</v>
      </c>
      <c r="AH38" s="21" t="s">
        <v>897</v>
      </c>
      <c r="AI38" s="837">
        <v>0</v>
      </c>
      <c r="AJ38" s="841">
        <v>174245</v>
      </c>
      <c r="AK38" s="842">
        <f t="shared" si="6"/>
        <v>174245</v>
      </c>
    </row>
    <row r="39" spans="1:37" ht="12.75">
      <c r="A39" s="19">
        <v>34</v>
      </c>
      <c r="B39" s="21" t="s">
        <v>548</v>
      </c>
      <c r="C39" s="21"/>
      <c r="E39" s="21"/>
      <c r="F39" s="2">
        <v>0</v>
      </c>
      <c r="G39" s="130">
        <v>6422</v>
      </c>
      <c r="H39" s="4">
        <f t="shared" si="0"/>
        <v>6422</v>
      </c>
      <c r="I39" s="19">
        <v>34</v>
      </c>
      <c r="J39" s="21" t="s">
        <v>548</v>
      </c>
      <c r="K39" s="21">
        <v>0</v>
      </c>
      <c r="L39" s="234">
        <v>2560</v>
      </c>
      <c r="M39" s="4">
        <f t="shared" si="3"/>
        <v>2560</v>
      </c>
      <c r="N39">
        <v>0</v>
      </c>
      <c r="O39" s="21">
        <v>2566</v>
      </c>
      <c r="P39" s="21">
        <f t="shared" si="7"/>
        <v>2566</v>
      </c>
      <c r="Q39" s="19">
        <v>34</v>
      </c>
      <c r="R39" s="21" t="s">
        <v>548</v>
      </c>
      <c r="S39" s="21">
        <v>0</v>
      </c>
      <c r="T39" s="4">
        <v>279</v>
      </c>
      <c r="U39" s="4">
        <f t="shared" si="4"/>
        <v>279</v>
      </c>
      <c r="V39" s="170">
        <v>0</v>
      </c>
      <c r="W39" s="168">
        <v>3.03</v>
      </c>
      <c r="X39" s="168">
        <f t="shared" si="1"/>
        <v>3.03</v>
      </c>
      <c r="Y39" s="19">
        <v>34</v>
      </c>
      <c r="Z39" s="21" t="s">
        <v>548</v>
      </c>
      <c r="AA39" s="837">
        <v>0</v>
      </c>
      <c r="AB39" s="838">
        <v>3092</v>
      </c>
      <c r="AC39" s="840">
        <f t="shared" si="8"/>
        <v>3092</v>
      </c>
      <c r="AD39" s="839">
        <v>0</v>
      </c>
      <c r="AE39" s="839">
        <v>3163</v>
      </c>
      <c r="AF39" s="840">
        <f t="shared" si="5"/>
        <v>3163</v>
      </c>
      <c r="AG39" s="19">
        <v>34</v>
      </c>
      <c r="AH39" s="21" t="s">
        <v>548</v>
      </c>
      <c r="AI39" s="837">
        <v>0</v>
      </c>
      <c r="AJ39" s="841">
        <v>3488</v>
      </c>
      <c r="AK39" s="842">
        <f t="shared" si="6"/>
        <v>3488</v>
      </c>
    </row>
    <row r="40" spans="1:37" ht="12.75">
      <c r="A40" s="19">
        <v>35</v>
      </c>
      <c r="B40" s="21" t="s">
        <v>1268</v>
      </c>
      <c r="C40" s="21"/>
      <c r="E40" s="21"/>
      <c r="F40" s="2">
        <v>0</v>
      </c>
      <c r="G40" s="130">
        <v>101000</v>
      </c>
      <c r="H40" s="4">
        <f t="shared" si="0"/>
        <v>101000</v>
      </c>
      <c r="I40" s="19">
        <v>35</v>
      </c>
      <c r="J40" s="21" t="s">
        <v>1268</v>
      </c>
      <c r="K40" s="21">
        <v>0</v>
      </c>
      <c r="L40" s="234">
        <v>75380</v>
      </c>
      <c r="M40" s="4">
        <f t="shared" si="3"/>
        <v>75380</v>
      </c>
      <c r="N40">
        <v>0</v>
      </c>
      <c r="O40" s="21">
        <v>22000</v>
      </c>
      <c r="P40" s="21">
        <f t="shared" si="7"/>
        <v>22000</v>
      </c>
      <c r="Q40" s="19">
        <v>35</v>
      </c>
      <c r="R40" s="21" t="s">
        <v>1268</v>
      </c>
      <c r="S40" s="21">
        <v>0</v>
      </c>
      <c r="T40" s="4">
        <v>3427</v>
      </c>
      <c r="U40" s="4">
        <f t="shared" si="4"/>
        <v>3427</v>
      </c>
      <c r="V40" s="171">
        <v>0</v>
      </c>
      <c r="W40" s="281">
        <v>34.27</v>
      </c>
      <c r="X40" s="281">
        <f t="shared" si="1"/>
        <v>34.27</v>
      </c>
      <c r="Y40" s="19">
        <v>35</v>
      </c>
      <c r="Z40" s="21" t="s">
        <v>1268</v>
      </c>
      <c r="AA40" s="843">
        <v>0</v>
      </c>
      <c r="AB40" s="844">
        <v>67890</v>
      </c>
      <c r="AC40" s="845">
        <f t="shared" si="8"/>
        <v>67890</v>
      </c>
      <c r="AD40" s="846">
        <v>0</v>
      </c>
      <c r="AE40" s="846">
        <v>75800</v>
      </c>
      <c r="AF40" s="845">
        <f t="shared" si="5"/>
        <v>75800</v>
      </c>
      <c r="AG40" s="19">
        <v>35</v>
      </c>
      <c r="AH40" s="21" t="s">
        <v>1268</v>
      </c>
      <c r="AI40" s="843">
        <v>0</v>
      </c>
      <c r="AJ40" s="847">
        <v>70500</v>
      </c>
      <c r="AK40" s="848">
        <f t="shared" si="6"/>
        <v>70500</v>
      </c>
    </row>
    <row r="41" spans="1:37" ht="12.75">
      <c r="A41" s="974" t="s">
        <v>1212</v>
      </c>
      <c r="B41" s="974"/>
      <c r="C41" s="321">
        <f>SUM(C6:C40)</f>
        <v>2920444</v>
      </c>
      <c r="D41" s="321">
        <f>SUM(D6:D40)</f>
        <v>2438028</v>
      </c>
      <c r="E41" s="321">
        <f t="shared" si="2"/>
        <v>5358472</v>
      </c>
      <c r="F41" s="321">
        <f>SUM(F6:F40)</f>
        <v>2829771</v>
      </c>
      <c r="G41" s="321">
        <f>SUM(G6:G40)</f>
        <v>3126163</v>
      </c>
      <c r="H41" s="321">
        <f t="shared" si="0"/>
        <v>5955934</v>
      </c>
      <c r="I41" s="975" t="s">
        <v>1212</v>
      </c>
      <c r="J41" s="973"/>
      <c r="K41" s="321">
        <f>SUM(K6:K40)</f>
        <v>2941500</v>
      </c>
      <c r="L41" s="321">
        <f>SUM(L6:L40)</f>
        <v>3457890</v>
      </c>
      <c r="M41" s="321">
        <f>SUM(K41:L41)</f>
        <v>6399390</v>
      </c>
      <c r="N41" s="715">
        <f>SUM(N6:N40)</f>
        <v>2778875</v>
      </c>
      <c r="O41" s="321">
        <f>SUM(O6:O40)</f>
        <v>3525883</v>
      </c>
      <c r="P41" s="321">
        <f>SUM(P6:P40)</f>
        <v>6304758</v>
      </c>
      <c r="Q41" s="975" t="s">
        <v>1212</v>
      </c>
      <c r="R41" s="973"/>
      <c r="S41" s="321">
        <f>SUM(S6:S40)</f>
        <v>281605</v>
      </c>
      <c r="T41" s="300">
        <f>SUM(T6:T40)</f>
        <v>375558</v>
      </c>
      <c r="U41" s="300">
        <f t="shared" si="4"/>
        <v>657163</v>
      </c>
      <c r="V41" s="849">
        <f>SUM(V6:V40)</f>
        <v>3024.16</v>
      </c>
      <c r="W41" s="850">
        <f>SUM(W6:W40)</f>
        <v>3844.890000000001</v>
      </c>
      <c r="X41" s="851">
        <f t="shared" si="1"/>
        <v>6869.050000000001</v>
      </c>
      <c r="Y41" s="975" t="s">
        <v>1212</v>
      </c>
      <c r="Z41" s="973"/>
      <c r="AA41" s="852">
        <f>SUM(AA6:AA40)</f>
        <v>2919486</v>
      </c>
      <c r="AB41" s="853">
        <f>SUM(AB6:AB40)</f>
        <v>4207346</v>
      </c>
      <c r="AC41" s="845">
        <f t="shared" si="8"/>
        <v>7126832</v>
      </c>
      <c r="AD41" s="854">
        <f>SUM(AD6:AD40)</f>
        <v>2978194</v>
      </c>
      <c r="AE41" s="854">
        <f>SUM(AE6:AE40)</f>
        <v>4637896</v>
      </c>
      <c r="AF41" s="845">
        <f>SUM(AF6:AF40)</f>
        <v>7616090</v>
      </c>
      <c r="AG41" s="975" t="s">
        <v>1212</v>
      </c>
      <c r="AH41" s="973"/>
      <c r="AI41" s="845">
        <f>SUM(AI6:AI40)</f>
        <v>2990263</v>
      </c>
      <c r="AJ41" s="848">
        <f>SUM(AJ6:AJ40)</f>
        <v>4862843</v>
      </c>
      <c r="AK41" s="848">
        <f t="shared" si="6"/>
        <v>7853106</v>
      </c>
    </row>
    <row r="42" spans="1:34" ht="12.75">
      <c r="A42" s="54"/>
      <c r="B42" s="54"/>
      <c r="C42" s="58"/>
      <c r="D42" s="58"/>
      <c r="E42" s="58"/>
      <c r="F42" s="58"/>
      <c r="G42" s="58"/>
      <c r="H42" s="58"/>
      <c r="I42" s="54"/>
      <c r="J42" s="54"/>
      <c r="L42" s="58"/>
      <c r="M42" s="58"/>
      <c r="Q42" s="54"/>
      <c r="R42" s="54"/>
      <c r="Y42" s="54"/>
      <c r="Z42" s="54"/>
      <c r="AA42" s="838"/>
      <c r="AB42" s="2"/>
      <c r="AG42" s="54"/>
      <c r="AH42" s="54"/>
    </row>
    <row r="43" spans="1:33" ht="12.75">
      <c r="A43" t="s">
        <v>549</v>
      </c>
      <c r="I43" t="s">
        <v>549</v>
      </c>
      <c r="Q43" t="s">
        <v>549</v>
      </c>
      <c r="Y43" t="s">
        <v>549</v>
      </c>
      <c r="AA43" s="2"/>
      <c r="AB43" s="2"/>
      <c r="AG43" t="s">
        <v>549</v>
      </c>
    </row>
    <row r="44" ht="12.75">
      <c r="H44" s="855"/>
    </row>
  </sheetData>
  <mergeCells count="29">
    <mergeCell ref="A1:F1"/>
    <mergeCell ref="J1:O1"/>
    <mergeCell ref="R1:W1"/>
    <mergeCell ref="Z1:AF1"/>
    <mergeCell ref="AG1:AK1"/>
    <mergeCell ref="A3:A4"/>
    <mergeCell ref="B3:B4"/>
    <mergeCell ref="C3:E3"/>
    <mergeCell ref="F3:H3"/>
    <mergeCell ref="I3:I4"/>
    <mergeCell ref="J3:J4"/>
    <mergeCell ref="K3:M3"/>
    <mergeCell ref="N3:P3"/>
    <mergeCell ref="Q3:Q4"/>
    <mergeCell ref="AG3:AG4"/>
    <mergeCell ref="R3:R4"/>
    <mergeCell ref="S3:U3"/>
    <mergeCell ref="V3:X3"/>
    <mergeCell ref="Y3:Y4"/>
    <mergeCell ref="AH3:AH4"/>
    <mergeCell ref="AI3:AK3"/>
    <mergeCell ref="A41:B41"/>
    <mergeCell ref="I41:J41"/>
    <mergeCell ref="Q41:R41"/>
    <mergeCell ref="Y41:Z41"/>
    <mergeCell ref="AG41:AH41"/>
    <mergeCell ref="Z3:Z4"/>
    <mergeCell ref="AA3:AC3"/>
    <mergeCell ref="AD3:AF3"/>
  </mergeCells>
  <printOptions/>
  <pageMargins left="0.75" right="0.75" top="1" bottom="1" header="0.5" footer="0.5"/>
  <pageSetup horizontalDpi="600" verticalDpi="600" orientation="portrait" scale="87" r:id="rId1"/>
  <colBreaks count="3" manualBreakCount="3">
    <brk id="8" max="65535" man="1"/>
    <brk id="24" max="42" man="1"/>
    <brk id="32" max="65535" man="1"/>
  </colBreaks>
</worksheet>
</file>

<file path=xl/worksheets/sheet30.xml><?xml version="1.0" encoding="utf-8"?>
<worksheet xmlns="http://schemas.openxmlformats.org/spreadsheetml/2006/main" xmlns:r="http://schemas.openxmlformats.org/officeDocument/2006/relationships">
  <dimension ref="A1:I32"/>
  <sheetViews>
    <sheetView view="pageBreakPreview" zoomScale="60" zoomScalePageLayoutView="0" workbookViewId="0" topLeftCell="A1">
      <selection activeCell="A31" sqref="A31:G31"/>
    </sheetView>
  </sheetViews>
  <sheetFormatPr defaultColWidth="9.140625" defaultRowHeight="12.75"/>
  <cols>
    <col min="1" max="1" width="4.8515625" style="0" customWidth="1"/>
    <col min="2" max="2" width="19.28125" style="0" customWidth="1"/>
    <col min="3" max="3" width="10.8515625" style="0" customWidth="1"/>
    <col min="4" max="4" width="11.00390625" style="0" customWidth="1"/>
    <col min="5" max="5" width="11.421875" style="0" customWidth="1"/>
    <col min="6" max="6" width="11.8515625" style="0" customWidth="1"/>
    <col min="7" max="7" width="16.421875" style="0" customWidth="1"/>
    <col min="8" max="8" width="12.421875" style="0" customWidth="1"/>
  </cols>
  <sheetData>
    <row r="1" spans="1:7" ht="30.75" customHeight="1">
      <c r="A1" s="1004" t="s">
        <v>45</v>
      </c>
      <c r="B1" s="1004"/>
      <c r="C1" s="1004"/>
      <c r="D1" s="1004"/>
      <c r="E1" s="1004"/>
      <c r="F1" s="1004"/>
      <c r="G1" s="1004"/>
    </row>
    <row r="2" ht="15.75">
      <c r="A2" s="350"/>
    </row>
    <row r="3" ht="15.75">
      <c r="A3" s="350"/>
    </row>
    <row r="4" spans="1:8" ht="18.75" customHeight="1">
      <c r="A4" s="1106" t="s">
        <v>6</v>
      </c>
      <c r="B4" s="1106"/>
      <c r="C4" s="1106"/>
      <c r="D4" s="1106"/>
      <c r="E4" s="1106"/>
      <c r="F4" s="1106"/>
      <c r="G4" s="1106"/>
      <c r="H4" s="1106"/>
    </row>
    <row r="5" spans="1:7" ht="2.25" customHeight="1">
      <c r="A5" s="1107"/>
      <c r="B5" s="1107"/>
      <c r="C5" s="1107"/>
      <c r="D5" s="1107"/>
      <c r="E5" s="1107"/>
      <c r="F5" s="1107"/>
      <c r="G5" s="1107"/>
    </row>
    <row r="6" spans="1:7" ht="12.75" customHeight="1">
      <c r="A6" s="982" t="s">
        <v>1276</v>
      </c>
      <c r="B6" s="982" t="s">
        <v>1292</v>
      </c>
      <c r="C6" s="982" t="s">
        <v>1367</v>
      </c>
      <c r="D6" s="982" t="s">
        <v>1368</v>
      </c>
      <c r="E6" s="995" t="s">
        <v>1484</v>
      </c>
      <c r="F6" s="995"/>
      <c r="G6" s="995"/>
    </row>
    <row r="7" spans="1:7" ht="43.5" customHeight="1">
      <c r="A7" s="983"/>
      <c r="B7" s="983"/>
      <c r="C7" s="983"/>
      <c r="D7" s="983"/>
      <c r="E7" s="37" t="s">
        <v>1369</v>
      </c>
      <c r="F7" s="37" t="s">
        <v>1399</v>
      </c>
      <c r="G7" s="37" t="s">
        <v>1212</v>
      </c>
    </row>
    <row r="8" spans="1:7" ht="12.75">
      <c r="A8" s="53">
        <v>1</v>
      </c>
      <c r="B8" s="53">
        <v>2</v>
      </c>
      <c r="C8" s="53">
        <v>3</v>
      </c>
      <c r="D8" s="53">
        <v>4</v>
      </c>
      <c r="E8" s="53">
        <v>5</v>
      </c>
      <c r="F8" s="53">
        <v>6</v>
      </c>
      <c r="G8" s="53">
        <v>7</v>
      </c>
    </row>
    <row r="9" spans="1:7" ht="12.75">
      <c r="A9" s="19"/>
      <c r="B9" s="2"/>
      <c r="C9" s="68"/>
      <c r="D9" s="68"/>
      <c r="E9" s="68"/>
      <c r="F9" s="68"/>
      <c r="G9" s="68"/>
    </row>
    <row r="10" spans="1:7" ht="12.75">
      <c r="A10" s="19">
        <v>1</v>
      </c>
      <c r="B10" s="2" t="s">
        <v>1294</v>
      </c>
      <c r="C10" s="20">
        <v>329255</v>
      </c>
      <c r="D10" s="20">
        <v>91073</v>
      </c>
      <c r="E10" s="20">
        <v>1021.94</v>
      </c>
      <c r="F10" s="170">
        <v>191.09</v>
      </c>
      <c r="G10" s="168">
        <v>1213.03</v>
      </c>
    </row>
    <row r="11" spans="1:7" ht="12.75">
      <c r="A11" s="19">
        <v>2</v>
      </c>
      <c r="B11" s="2" t="s">
        <v>1295</v>
      </c>
      <c r="C11" s="20">
        <v>74618</v>
      </c>
      <c r="D11" s="20">
        <v>47965</v>
      </c>
      <c r="E11" s="20">
        <v>473.2</v>
      </c>
      <c r="F11" s="170">
        <v>69.35</v>
      </c>
      <c r="G11" s="168">
        <v>542.55</v>
      </c>
    </row>
    <row r="12" spans="1:7" ht="12.75">
      <c r="A12" s="19">
        <v>3</v>
      </c>
      <c r="B12" s="3" t="s">
        <v>1327</v>
      </c>
      <c r="C12" s="20">
        <v>133990</v>
      </c>
      <c r="D12" s="20">
        <v>79431</v>
      </c>
      <c r="E12" s="20">
        <v>341.14</v>
      </c>
      <c r="F12" s="170">
        <v>102.85</v>
      </c>
      <c r="G12" s="168">
        <v>443.99</v>
      </c>
    </row>
    <row r="13" spans="1:7" ht="12.75">
      <c r="A13" s="19">
        <v>4</v>
      </c>
      <c r="B13" s="3" t="s">
        <v>1296</v>
      </c>
      <c r="C13" s="20">
        <v>295780</v>
      </c>
      <c r="D13" s="20">
        <v>13992</v>
      </c>
      <c r="E13" s="20">
        <v>142.6</v>
      </c>
      <c r="F13" s="170">
        <v>104.27</v>
      </c>
      <c r="G13" s="168">
        <v>246.87</v>
      </c>
    </row>
    <row r="14" spans="1:7" ht="12.75">
      <c r="A14" s="19">
        <v>5</v>
      </c>
      <c r="B14" s="3" t="s">
        <v>1379</v>
      </c>
      <c r="C14" s="20">
        <v>223339</v>
      </c>
      <c r="D14" s="20">
        <v>31709</v>
      </c>
      <c r="E14" s="20">
        <v>240.53</v>
      </c>
      <c r="F14" s="170">
        <v>97.43</v>
      </c>
      <c r="G14" s="168">
        <v>337.96</v>
      </c>
    </row>
    <row r="15" spans="1:7" ht="12.75">
      <c r="A15" s="19">
        <v>6</v>
      </c>
      <c r="B15" s="3" t="s">
        <v>1306</v>
      </c>
      <c r="C15" s="20">
        <v>319098</v>
      </c>
      <c r="D15" s="20">
        <v>13694</v>
      </c>
      <c r="E15" s="20">
        <v>7.93</v>
      </c>
      <c r="F15" s="170">
        <v>74.36</v>
      </c>
      <c r="G15" s="168">
        <v>82.29</v>
      </c>
    </row>
    <row r="16" spans="1:7" ht="12.75">
      <c r="A16" s="19">
        <v>7</v>
      </c>
      <c r="B16" s="3" t="s">
        <v>1297</v>
      </c>
      <c r="C16" s="20">
        <v>373675</v>
      </c>
      <c r="D16" s="20">
        <v>80788</v>
      </c>
      <c r="E16" s="20">
        <v>109.37</v>
      </c>
      <c r="F16" s="170">
        <v>110.86</v>
      </c>
      <c r="G16" s="168">
        <v>220.23</v>
      </c>
    </row>
    <row r="17" spans="1:7" ht="12.75">
      <c r="A17" s="19">
        <v>8</v>
      </c>
      <c r="B17" s="3" t="s">
        <v>1298</v>
      </c>
      <c r="C17" s="20">
        <v>355988</v>
      </c>
      <c r="D17" s="20">
        <v>87260</v>
      </c>
      <c r="E17" s="20">
        <v>281.07</v>
      </c>
      <c r="F17" s="170">
        <v>83.47</v>
      </c>
      <c r="G17" s="168">
        <v>364.54</v>
      </c>
    </row>
    <row r="18" spans="1:7" ht="12.75">
      <c r="A18" s="19">
        <v>9</v>
      </c>
      <c r="B18" s="3" t="s">
        <v>1299</v>
      </c>
      <c r="C18" s="20">
        <v>336289</v>
      </c>
      <c r="D18" s="20">
        <v>128757</v>
      </c>
      <c r="E18" s="20">
        <v>622.18</v>
      </c>
      <c r="F18" s="170">
        <v>198.74</v>
      </c>
      <c r="G18" s="168">
        <v>820.92</v>
      </c>
    </row>
    <row r="19" spans="1:7" ht="12.75">
      <c r="A19" s="19">
        <v>10</v>
      </c>
      <c r="B19" s="3" t="s">
        <v>1300</v>
      </c>
      <c r="C19" s="20">
        <v>292416</v>
      </c>
      <c r="D19" s="20">
        <v>49451</v>
      </c>
      <c r="E19" s="170">
        <v>224.42</v>
      </c>
      <c r="F19" s="170">
        <v>134.28</v>
      </c>
      <c r="G19" s="168">
        <v>358.7</v>
      </c>
    </row>
    <row r="20" spans="1:7" ht="12.75">
      <c r="A20" s="19">
        <v>11</v>
      </c>
      <c r="B20" s="3" t="s">
        <v>1301</v>
      </c>
      <c r="C20" s="20">
        <v>72381</v>
      </c>
      <c r="D20" s="20">
        <v>32399</v>
      </c>
      <c r="E20" s="20">
        <v>461.78</v>
      </c>
      <c r="F20" s="170">
        <v>118.68</v>
      </c>
      <c r="G20" s="168">
        <v>580.46</v>
      </c>
    </row>
    <row r="21" spans="1:7" ht="12.75">
      <c r="A21" s="19">
        <v>12</v>
      </c>
      <c r="B21" s="3" t="s">
        <v>1302</v>
      </c>
      <c r="C21" s="199">
        <v>191698</v>
      </c>
      <c r="D21" s="20">
        <v>74418</v>
      </c>
      <c r="E21" s="20">
        <v>360.65</v>
      </c>
      <c r="F21" s="170">
        <v>75.26</v>
      </c>
      <c r="G21" s="168">
        <v>435.91</v>
      </c>
    </row>
    <row r="22" spans="1:7" ht="12.75">
      <c r="A22" s="19">
        <v>13</v>
      </c>
      <c r="B22" s="3" t="s">
        <v>1303</v>
      </c>
      <c r="C22" s="20">
        <v>121242</v>
      </c>
      <c r="D22" s="20">
        <v>20736</v>
      </c>
      <c r="E22" s="20">
        <v>106.21</v>
      </c>
      <c r="F22" s="170">
        <v>147.87</v>
      </c>
      <c r="G22" s="168">
        <v>254.08</v>
      </c>
    </row>
    <row r="23" spans="1:7" ht="12.75">
      <c r="A23" s="19">
        <v>14</v>
      </c>
      <c r="B23" s="3" t="s">
        <v>1304</v>
      </c>
      <c r="C23" s="20">
        <v>167494</v>
      </c>
      <c r="D23" s="20">
        <v>17839</v>
      </c>
      <c r="E23" s="20">
        <v>105.63</v>
      </c>
      <c r="F23" s="170">
        <v>91.06</v>
      </c>
      <c r="G23" s="168">
        <v>196.69</v>
      </c>
    </row>
    <row r="24" spans="1:7" ht="12.75">
      <c r="A24" s="18"/>
      <c r="B24" s="5"/>
      <c r="C24" s="20"/>
      <c r="E24" s="10"/>
      <c r="F24" s="170"/>
      <c r="G24" s="169"/>
    </row>
    <row r="25" spans="1:9" ht="12.75">
      <c r="A25" s="890" t="s">
        <v>1212</v>
      </c>
      <c r="B25" s="891"/>
      <c r="C25" s="196">
        <f>SUM(C10:C23)</f>
        <v>3287263</v>
      </c>
      <c r="D25" s="221">
        <f>SUM(D10:D23)</f>
        <v>769512</v>
      </c>
      <c r="E25" s="221">
        <f>SUM(E10:E23)</f>
        <v>4498.65</v>
      </c>
      <c r="F25" s="221">
        <f>SUM(F10:F23)</f>
        <v>1599.5700000000002</v>
      </c>
      <c r="G25" s="221">
        <f>SUM(G10:G23)</f>
        <v>6098.219999999998</v>
      </c>
      <c r="I25" s="88"/>
    </row>
    <row r="26" spans="1:7" ht="12.75">
      <c r="A26" s="142"/>
      <c r="B26" s="2"/>
      <c r="C26" s="2"/>
      <c r="D26" s="2"/>
      <c r="E26" s="2"/>
      <c r="F26" s="2"/>
      <c r="G26" s="2"/>
    </row>
    <row r="27" spans="1:7" ht="12.75">
      <c r="A27" s="142"/>
      <c r="B27" s="13" t="s">
        <v>1491</v>
      </c>
      <c r="C27" s="2"/>
      <c r="D27" s="2"/>
      <c r="E27" s="2"/>
      <c r="F27" s="2"/>
      <c r="G27" s="2"/>
    </row>
    <row r="29" spans="1:7" ht="139.5" customHeight="1">
      <c r="A29" s="888" t="s">
        <v>46</v>
      </c>
      <c r="B29" s="888"/>
      <c r="C29" s="888"/>
      <c r="D29" s="888"/>
      <c r="E29" s="888"/>
      <c r="F29" s="888"/>
      <c r="G29" s="888"/>
    </row>
    <row r="31" spans="1:7" ht="31.5" customHeight="1">
      <c r="A31" s="1004" t="s">
        <v>346</v>
      </c>
      <c r="B31" s="1004"/>
      <c r="C31" s="1004"/>
      <c r="D31" s="1004"/>
      <c r="E31" s="1004"/>
      <c r="F31" s="1004"/>
      <c r="G31" s="1004"/>
    </row>
    <row r="32" ht="15.75">
      <c r="A32" s="345"/>
    </row>
  </sheetData>
  <sheetProtection/>
  <mergeCells count="11">
    <mergeCell ref="D6:D7"/>
    <mergeCell ref="E6:G6"/>
    <mergeCell ref="A1:G1"/>
    <mergeCell ref="A29:G29"/>
    <mergeCell ref="A31:G31"/>
    <mergeCell ref="A4:H4"/>
    <mergeCell ref="A25:B25"/>
    <mergeCell ref="A5:G5"/>
    <mergeCell ref="A6:A7"/>
    <mergeCell ref="B6:B7"/>
    <mergeCell ref="C6:C7"/>
  </mergeCells>
  <printOptions/>
  <pageMargins left="1.09" right="0.75" top="1" bottom="1" header="0.5" footer="0.5"/>
  <pageSetup horizontalDpi="1200" verticalDpi="1200" orientation="portrait" scale="97" r:id="rId1"/>
  <headerFooter alignWithMargins="0">
    <oddFooter>&amp;C45
</oddFooter>
  </headerFooter>
</worksheet>
</file>

<file path=xl/worksheets/sheet31.xml><?xml version="1.0" encoding="utf-8"?>
<worksheet xmlns="http://schemas.openxmlformats.org/spreadsheetml/2006/main" xmlns:r="http://schemas.openxmlformats.org/officeDocument/2006/relationships">
  <dimension ref="A1:G26"/>
  <sheetViews>
    <sheetView view="pageBreakPreview" zoomScale="75" zoomScaleSheetLayoutView="75" zoomScalePageLayoutView="0" workbookViewId="0" topLeftCell="A1">
      <selection activeCell="A1" sqref="A1:E1"/>
    </sheetView>
  </sheetViews>
  <sheetFormatPr defaultColWidth="9.140625" defaultRowHeight="12.75"/>
  <cols>
    <col min="1" max="1" width="5.7109375" style="65" customWidth="1"/>
    <col min="2" max="2" width="27.8515625" style="0" customWidth="1"/>
    <col min="3" max="3" width="20.421875" style="0" customWidth="1"/>
    <col min="4" max="4" width="14.57421875" style="0" customWidth="1"/>
    <col min="5" max="5" width="14.7109375" style="0" customWidth="1"/>
  </cols>
  <sheetData>
    <row r="1" spans="1:7" ht="15.75">
      <c r="A1" s="1096" t="s">
        <v>7</v>
      </c>
      <c r="B1" s="1096"/>
      <c r="C1" s="1096"/>
      <c r="D1" s="1096"/>
      <c r="E1" s="1096"/>
      <c r="F1" s="110"/>
      <c r="G1" s="110"/>
    </row>
    <row r="2" spans="1:7" ht="12.75" customHeight="1">
      <c r="A2" s="1107"/>
      <c r="B2" s="1107"/>
      <c r="C2" s="1107"/>
      <c r="D2" s="1107"/>
      <c r="E2" s="1107"/>
      <c r="F2" s="110"/>
      <c r="G2" s="110"/>
    </row>
    <row r="3" spans="1:5" s="109" customFormat="1" ht="20.25" customHeight="1">
      <c r="A3" s="982" t="s">
        <v>1276</v>
      </c>
      <c r="B3" s="982" t="s">
        <v>1292</v>
      </c>
      <c r="C3" s="982" t="s">
        <v>1307</v>
      </c>
      <c r="D3" s="995" t="s">
        <v>1293</v>
      </c>
      <c r="E3" s="995"/>
    </row>
    <row r="4" spans="1:5" s="8" customFormat="1" ht="39.75" customHeight="1">
      <c r="A4" s="983"/>
      <c r="B4" s="983"/>
      <c r="C4" s="983"/>
      <c r="D4" s="37" t="s">
        <v>1308</v>
      </c>
      <c r="E4" s="37" t="s">
        <v>1326</v>
      </c>
    </row>
    <row r="5" spans="1:5" s="48" customFormat="1" ht="17.25" customHeight="1">
      <c r="A5" s="53">
        <v>1</v>
      </c>
      <c r="B5" s="53">
        <v>2</v>
      </c>
      <c r="C5" s="53">
        <v>3</v>
      </c>
      <c r="D5" s="53">
        <v>5</v>
      </c>
      <c r="E5" s="53">
        <v>6</v>
      </c>
    </row>
    <row r="6" spans="1:5" ht="12.75">
      <c r="A6" s="19"/>
      <c r="B6" s="2"/>
      <c r="C6" s="68"/>
      <c r="D6" s="68"/>
      <c r="E6" s="68"/>
    </row>
    <row r="7" spans="1:5" ht="30.75" customHeight="1">
      <c r="A7" s="19">
        <v>1</v>
      </c>
      <c r="B7" s="2" t="s">
        <v>1383</v>
      </c>
      <c r="C7" s="19">
        <v>329255</v>
      </c>
      <c r="D7" s="19">
        <v>8091</v>
      </c>
      <c r="E7" s="139">
        <f>D7/C7*100</f>
        <v>2.457365871437032</v>
      </c>
    </row>
    <row r="8" spans="1:5" ht="30.75" customHeight="1">
      <c r="A8" s="19">
        <v>2</v>
      </c>
      <c r="B8" s="2" t="s">
        <v>1384</v>
      </c>
      <c r="C8" s="19">
        <v>74618</v>
      </c>
      <c r="D8" s="19">
        <v>324</v>
      </c>
      <c r="E8" s="139">
        <f aca="true" t="shared" si="0" ref="E8:E22">D8/C8*100</f>
        <v>0.43421158433621915</v>
      </c>
    </row>
    <row r="9" spans="1:5" ht="30.75" customHeight="1">
      <c r="A9" s="19">
        <v>3</v>
      </c>
      <c r="B9" s="3" t="s">
        <v>1382</v>
      </c>
      <c r="C9" s="19">
        <v>133990</v>
      </c>
      <c r="D9" s="19">
        <v>2243</v>
      </c>
      <c r="E9" s="139">
        <f t="shared" si="0"/>
        <v>1.6740055228002089</v>
      </c>
    </row>
    <row r="10" spans="1:5" ht="30.75" customHeight="1">
      <c r="A10" s="19">
        <v>4</v>
      </c>
      <c r="B10" s="3" t="s">
        <v>1296</v>
      </c>
      <c r="C10" s="19">
        <v>295780</v>
      </c>
      <c r="D10" s="19">
        <v>9473</v>
      </c>
      <c r="E10" s="139">
        <f t="shared" si="0"/>
        <v>3.202718236527149</v>
      </c>
    </row>
    <row r="11" spans="1:5" ht="30.75" customHeight="1">
      <c r="A11" s="19">
        <v>5</v>
      </c>
      <c r="B11" s="3" t="s">
        <v>1305</v>
      </c>
      <c r="C11" s="19">
        <v>223339</v>
      </c>
      <c r="D11" s="19">
        <v>5444</v>
      </c>
      <c r="E11" s="139">
        <f t="shared" si="0"/>
        <v>2.4375500920125908</v>
      </c>
    </row>
    <row r="12" spans="1:5" ht="30.75" customHeight="1">
      <c r="A12" s="19">
        <v>6</v>
      </c>
      <c r="B12" s="3" t="s">
        <v>1306</v>
      </c>
      <c r="C12" s="19">
        <v>319098</v>
      </c>
      <c r="D12" s="19">
        <v>7497</v>
      </c>
      <c r="E12" s="139">
        <f t="shared" si="0"/>
        <v>2.3494349698211834</v>
      </c>
    </row>
    <row r="13" spans="1:5" ht="30.75" customHeight="1">
      <c r="A13" s="19">
        <v>7</v>
      </c>
      <c r="B13" s="3" t="s">
        <v>1297</v>
      </c>
      <c r="C13" s="19">
        <v>373675</v>
      </c>
      <c r="D13" s="19">
        <v>9150</v>
      </c>
      <c r="E13" s="139">
        <f t="shared" si="0"/>
        <v>2.448651903391985</v>
      </c>
    </row>
    <row r="14" spans="1:5" ht="30.75" customHeight="1">
      <c r="A14" s="19">
        <v>8</v>
      </c>
      <c r="B14" s="3" t="s">
        <v>1298</v>
      </c>
      <c r="C14" s="19">
        <v>355988</v>
      </c>
      <c r="D14" s="19">
        <v>7559</v>
      </c>
      <c r="E14" s="139">
        <f t="shared" si="0"/>
        <v>2.1233861815566817</v>
      </c>
    </row>
    <row r="15" spans="1:5" ht="30.75" customHeight="1">
      <c r="A15" s="19">
        <v>9</v>
      </c>
      <c r="B15" s="3" t="s">
        <v>1299</v>
      </c>
      <c r="C15" s="19">
        <v>336289</v>
      </c>
      <c r="D15" s="19">
        <v>11157</v>
      </c>
      <c r="E15" s="139">
        <f t="shared" si="0"/>
        <v>3.3176821127066303</v>
      </c>
    </row>
    <row r="16" spans="1:5" ht="30.75" customHeight="1">
      <c r="A16" s="19">
        <v>10</v>
      </c>
      <c r="B16" s="3" t="s">
        <v>1300</v>
      </c>
      <c r="C16" s="19">
        <v>292416</v>
      </c>
      <c r="D16" s="19">
        <v>8002</v>
      </c>
      <c r="E16" s="139">
        <f t="shared" si="0"/>
        <v>2.736512365944408</v>
      </c>
    </row>
    <row r="17" spans="1:5" ht="30.75" customHeight="1">
      <c r="A17" s="19">
        <v>11</v>
      </c>
      <c r="B17" s="3" t="s">
        <v>1301</v>
      </c>
      <c r="C17" s="19">
        <v>72381</v>
      </c>
      <c r="D17" s="19">
        <v>3847</v>
      </c>
      <c r="E17" s="139">
        <f t="shared" si="0"/>
        <v>5.314930713861372</v>
      </c>
    </row>
    <row r="18" spans="1:5" ht="30.75" customHeight="1">
      <c r="A18" s="19">
        <v>12</v>
      </c>
      <c r="B18" s="3" t="s">
        <v>1302</v>
      </c>
      <c r="C18" s="19">
        <v>191698</v>
      </c>
      <c r="D18" s="19">
        <v>4051</v>
      </c>
      <c r="E18" s="139">
        <f t="shared" si="0"/>
        <v>2.113219751901428</v>
      </c>
    </row>
    <row r="19" spans="1:5" ht="30.75" customHeight="1">
      <c r="A19" s="19">
        <v>13</v>
      </c>
      <c r="B19" s="3" t="s">
        <v>1303</v>
      </c>
      <c r="C19" s="19">
        <v>121242</v>
      </c>
      <c r="D19" s="19">
        <v>9427</v>
      </c>
      <c r="E19" s="139">
        <f t="shared" si="0"/>
        <v>7.77535837416077</v>
      </c>
    </row>
    <row r="20" spans="1:5" ht="30.75" customHeight="1">
      <c r="A20" s="19">
        <v>14</v>
      </c>
      <c r="B20" s="3" t="s">
        <v>1304</v>
      </c>
      <c r="C20" s="19">
        <v>167494</v>
      </c>
      <c r="D20" s="19">
        <v>6504</v>
      </c>
      <c r="E20" s="139">
        <f t="shared" si="0"/>
        <v>3.883124171612117</v>
      </c>
    </row>
    <row r="21" spans="1:5" ht="12.75">
      <c r="A21" s="18"/>
      <c r="B21" s="5"/>
      <c r="C21" s="19"/>
      <c r="D21" s="2"/>
      <c r="E21" s="139"/>
    </row>
    <row r="22" spans="1:5" ht="17.25" customHeight="1">
      <c r="A22" s="890" t="s">
        <v>1212</v>
      </c>
      <c r="B22" s="891"/>
      <c r="C22" s="39">
        <v>3287263</v>
      </c>
      <c r="D22" s="39">
        <f>SUM(D7:D20)</f>
        <v>92769</v>
      </c>
      <c r="E22" s="316">
        <f t="shared" si="0"/>
        <v>2.822074169301331</v>
      </c>
    </row>
    <row r="23" spans="1:5" ht="12.75">
      <c r="A23" s="246"/>
      <c r="B23" s="90"/>
      <c r="C23" s="90"/>
      <c r="D23" s="90"/>
      <c r="E23" s="129"/>
    </row>
    <row r="24" spans="1:5" ht="12.75">
      <c r="A24" s="142"/>
      <c r="B24" s="13" t="s">
        <v>1490</v>
      </c>
      <c r="C24" s="2"/>
      <c r="D24" s="2"/>
      <c r="E24" s="4"/>
    </row>
    <row r="25" spans="1:5" ht="12.75">
      <c r="A25" s="142"/>
      <c r="B25" s="189"/>
      <c r="C25" s="2"/>
      <c r="D25" s="2"/>
      <c r="E25" s="4"/>
    </row>
    <row r="26" spans="1:5" ht="12.75">
      <c r="A26" s="144"/>
      <c r="B26" s="1"/>
      <c r="C26" s="1"/>
      <c r="D26" s="1"/>
      <c r="E26" s="6"/>
    </row>
  </sheetData>
  <sheetProtection/>
  <mergeCells count="7">
    <mergeCell ref="A1:E1"/>
    <mergeCell ref="A22:B22"/>
    <mergeCell ref="D3:E3"/>
    <mergeCell ref="A3:A4"/>
    <mergeCell ref="B3:B4"/>
    <mergeCell ref="C3:C4"/>
    <mergeCell ref="A2:E2"/>
  </mergeCells>
  <printOptions/>
  <pageMargins left="0.75" right="0.75" top="1" bottom="1" header="0.5" footer="0.5"/>
  <pageSetup horizontalDpi="600" verticalDpi="600" orientation="portrait" paperSize="9" scale="80" r:id="rId1"/>
  <headerFooter alignWithMargins="0">
    <oddHeader>&amp;LFOREST</oddHeader>
    <oddFooter>&amp;C44
</oddFooter>
  </headerFooter>
</worksheet>
</file>

<file path=xl/worksheets/sheet32.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3">
      <selection activeCell="A1" sqref="A1:E1"/>
    </sheetView>
  </sheetViews>
  <sheetFormatPr defaultColWidth="9.140625" defaultRowHeight="12.75"/>
  <cols>
    <col min="1" max="1" width="8.140625" style="65" customWidth="1"/>
    <col min="2" max="2" width="24.00390625" style="0" customWidth="1"/>
    <col min="3" max="3" width="12.28125" style="0" customWidth="1"/>
    <col min="4" max="4" width="13.00390625" style="0" customWidth="1"/>
    <col min="5" max="5" width="13.28125" style="0" customWidth="1"/>
  </cols>
  <sheetData>
    <row r="1" spans="1:5" ht="15">
      <c r="A1" s="1096" t="s">
        <v>8</v>
      </c>
      <c r="B1" s="1096"/>
      <c r="C1" s="1096"/>
      <c r="D1" s="1096"/>
      <c r="E1" s="1096"/>
    </row>
    <row r="3" spans="1:5" ht="16.5" customHeight="1">
      <c r="A3" s="982" t="s">
        <v>1276</v>
      </c>
      <c r="B3" s="982" t="s">
        <v>1309</v>
      </c>
      <c r="C3" s="982" t="s">
        <v>1307</v>
      </c>
      <c r="D3" s="995" t="s">
        <v>1293</v>
      </c>
      <c r="E3" s="995"/>
    </row>
    <row r="4" spans="1:5" ht="39" customHeight="1">
      <c r="A4" s="983"/>
      <c r="B4" s="983"/>
      <c r="C4" s="983"/>
      <c r="D4" s="37" t="s">
        <v>1308</v>
      </c>
      <c r="E4" s="37" t="s">
        <v>1326</v>
      </c>
    </row>
    <row r="5" spans="1:5" ht="12.75">
      <c r="A5" s="37">
        <v>1</v>
      </c>
      <c r="B5" s="37">
        <v>2</v>
      </c>
      <c r="C5" s="37">
        <v>3</v>
      </c>
      <c r="D5" s="37">
        <v>5</v>
      </c>
      <c r="E5" s="37">
        <v>6</v>
      </c>
    </row>
    <row r="6" spans="1:5" ht="12.75">
      <c r="A6" s="145"/>
      <c r="B6" s="68"/>
      <c r="C6" s="68"/>
      <c r="D6" s="68"/>
      <c r="E6" s="68"/>
    </row>
    <row r="7" spans="1:5" ht="12.75">
      <c r="A7" s="19">
        <v>1</v>
      </c>
      <c r="B7" s="111" t="s">
        <v>1214</v>
      </c>
      <c r="C7" s="20">
        <v>275069</v>
      </c>
      <c r="D7" s="20">
        <v>7191</v>
      </c>
      <c r="E7" s="170">
        <f>D7/C7*100</f>
        <v>2.6142531510275604</v>
      </c>
    </row>
    <row r="8" spans="1:5" s="114" customFormat="1" ht="12.75" customHeight="1">
      <c r="A8" s="70">
        <v>2</v>
      </c>
      <c r="B8" s="113" t="s">
        <v>1215</v>
      </c>
      <c r="C8" s="33">
        <v>83743</v>
      </c>
      <c r="D8" s="239">
        <v>592</v>
      </c>
      <c r="E8" s="170">
        <f aca="true" t="shared" si="0" ref="E8:E41">D8/C8*100</f>
        <v>0.7069247578902117</v>
      </c>
    </row>
    <row r="9" spans="1:5" ht="12.75">
      <c r="A9" s="19">
        <v>3</v>
      </c>
      <c r="B9" s="112" t="s">
        <v>1216</v>
      </c>
      <c r="C9" s="20">
        <v>78438</v>
      </c>
      <c r="D9" s="20">
        <v>1590</v>
      </c>
      <c r="E9" s="170">
        <f t="shared" si="0"/>
        <v>2.0270787118488487</v>
      </c>
    </row>
    <row r="10" spans="1:5" ht="12.75">
      <c r="A10" s="19">
        <v>4</v>
      </c>
      <c r="B10" s="112" t="s">
        <v>1217</v>
      </c>
      <c r="C10" s="20">
        <v>94163</v>
      </c>
      <c r="D10" s="20">
        <v>2495</v>
      </c>
      <c r="E10" s="170">
        <f t="shared" si="0"/>
        <v>2.649660694752716</v>
      </c>
    </row>
    <row r="11" spans="1:5" ht="12.75">
      <c r="A11" s="19">
        <v>5</v>
      </c>
      <c r="B11" s="112" t="s">
        <v>1277</v>
      </c>
      <c r="C11" s="20">
        <v>135191</v>
      </c>
      <c r="D11" s="20">
        <v>4027</v>
      </c>
      <c r="E11" s="170">
        <f t="shared" si="0"/>
        <v>2.9787485853348223</v>
      </c>
    </row>
    <row r="12" spans="1:5" ht="12.75">
      <c r="A12" s="19">
        <v>6</v>
      </c>
      <c r="B12" s="112" t="s">
        <v>1239</v>
      </c>
      <c r="C12" s="20">
        <v>1483</v>
      </c>
      <c r="D12" s="20">
        <v>123</v>
      </c>
      <c r="E12" s="170">
        <f t="shared" si="0"/>
        <v>8.293998651382333</v>
      </c>
    </row>
    <row r="13" spans="1:5" ht="12.75">
      <c r="A13" s="19">
        <v>7</v>
      </c>
      <c r="B13" s="112" t="s">
        <v>1249</v>
      </c>
      <c r="C13" s="20">
        <v>3702</v>
      </c>
      <c r="D13" s="20">
        <v>286</v>
      </c>
      <c r="E13" s="170">
        <f t="shared" si="0"/>
        <v>7.725553754727174</v>
      </c>
    </row>
    <row r="14" spans="1:5" ht="12.75">
      <c r="A14" s="19">
        <v>8</v>
      </c>
      <c r="B14" s="112" t="s">
        <v>1218</v>
      </c>
      <c r="C14" s="20">
        <v>196022</v>
      </c>
      <c r="D14" s="20">
        <v>8390</v>
      </c>
      <c r="E14" s="170">
        <f t="shared" si="0"/>
        <v>4.280131821938354</v>
      </c>
    </row>
    <row r="15" spans="1:5" ht="12.75">
      <c r="A15" s="19">
        <v>9</v>
      </c>
      <c r="B15" s="112" t="s">
        <v>1219</v>
      </c>
      <c r="C15" s="20">
        <v>44212</v>
      </c>
      <c r="D15" s="20">
        <v>1409</v>
      </c>
      <c r="E15" s="170">
        <f t="shared" si="0"/>
        <v>3.186917578937845</v>
      </c>
    </row>
    <row r="16" spans="1:5" ht="12.75">
      <c r="A16" s="19">
        <v>10</v>
      </c>
      <c r="B16" s="112" t="s">
        <v>1220</v>
      </c>
      <c r="C16" s="20">
        <v>55673</v>
      </c>
      <c r="D16" s="20">
        <v>638</v>
      </c>
      <c r="E16" s="170">
        <f t="shared" si="0"/>
        <v>1.1459774037684336</v>
      </c>
    </row>
    <row r="17" spans="1:5" ht="12.75">
      <c r="A17" s="19">
        <v>11</v>
      </c>
      <c r="B17" s="112" t="s">
        <v>1221</v>
      </c>
      <c r="C17" s="20">
        <v>222236</v>
      </c>
      <c r="D17" s="20">
        <v>6764</v>
      </c>
      <c r="E17" s="170">
        <f t="shared" si="0"/>
        <v>3.043611296099642</v>
      </c>
    </row>
    <row r="18" spans="1:5" ht="12.75">
      <c r="A18" s="19">
        <v>12</v>
      </c>
      <c r="B18" s="112" t="s">
        <v>1268</v>
      </c>
      <c r="C18" s="20">
        <v>79714</v>
      </c>
      <c r="D18" s="20">
        <v>3032</v>
      </c>
      <c r="E18" s="170">
        <f t="shared" si="0"/>
        <v>3.80359786235793</v>
      </c>
    </row>
    <row r="19" spans="1:5" ht="12.75">
      <c r="A19" s="19">
        <v>13</v>
      </c>
      <c r="B19" s="112" t="s">
        <v>1222</v>
      </c>
      <c r="C19" s="20">
        <v>191791</v>
      </c>
      <c r="D19" s="20">
        <v>5683</v>
      </c>
      <c r="E19" s="170">
        <f t="shared" si="0"/>
        <v>2.9631213143473887</v>
      </c>
    </row>
    <row r="20" spans="1:5" ht="12.75">
      <c r="A20" s="19">
        <v>14</v>
      </c>
      <c r="B20" s="112" t="s">
        <v>1223</v>
      </c>
      <c r="C20" s="20">
        <v>38863</v>
      </c>
      <c r="D20" s="20">
        <v>2801</v>
      </c>
      <c r="E20" s="170">
        <f t="shared" si="0"/>
        <v>7.207369477394951</v>
      </c>
    </row>
    <row r="21" spans="1:5" ht="12.75">
      <c r="A21" s="19">
        <v>15</v>
      </c>
      <c r="B21" s="112" t="s">
        <v>1224</v>
      </c>
      <c r="C21" s="20">
        <v>308245</v>
      </c>
      <c r="D21" s="20">
        <v>6871</v>
      </c>
      <c r="E21" s="170">
        <f t="shared" si="0"/>
        <v>2.229071031160278</v>
      </c>
    </row>
    <row r="22" spans="1:5" ht="12.75">
      <c r="A22" s="19">
        <v>16</v>
      </c>
      <c r="B22" s="112" t="s">
        <v>1225</v>
      </c>
      <c r="C22" s="20">
        <v>307713</v>
      </c>
      <c r="D22" s="20">
        <v>9466</v>
      </c>
      <c r="E22" s="170">
        <f t="shared" si="0"/>
        <v>3.0762431226500015</v>
      </c>
    </row>
    <row r="23" spans="1:5" ht="12.75">
      <c r="A23" s="19">
        <v>17</v>
      </c>
      <c r="B23" s="112" t="s">
        <v>1226</v>
      </c>
      <c r="C23" s="20">
        <v>22327</v>
      </c>
      <c r="D23" s="20">
        <v>197</v>
      </c>
      <c r="E23" s="170">
        <f t="shared" si="0"/>
        <v>0.8823397679939088</v>
      </c>
    </row>
    <row r="24" spans="1:5" ht="12.75">
      <c r="A24" s="19">
        <v>18</v>
      </c>
      <c r="B24" s="112" t="s">
        <v>1227</v>
      </c>
      <c r="C24" s="20">
        <v>22429</v>
      </c>
      <c r="D24" s="20">
        <v>542</v>
      </c>
      <c r="E24" s="170">
        <f t="shared" si="0"/>
        <v>2.416514334121004</v>
      </c>
    </row>
    <row r="25" spans="1:5" ht="12.75">
      <c r="A25" s="19">
        <v>19</v>
      </c>
      <c r="B25" s="112" t="s">
        <v>1248</v>
      </c>
      <c r="C25" s="20">
        <v>21081</v>
      </c>
      <c r="D25" s="20">
        <v>172</v>
      </c>
      <c r="E25" s="170">
        <f t="shared" si="0"/>
        <v>0.8159005739765666</v>
      </c>
    </row>
    <row r="26" spans="1:5" ht="12.75">
      <c r="A26" s="19">
        <v>20</v>
      </c>
      <c r="B26" s="112" t="s">
        <v>1228</v>
      </c>
      <c r="C26" s="20">
        <v>16579</v>
      </c>
      <c r="D26" s="20">
        <v>300</v>
      </c>
      <c r="E26" s="170">
        <f t="shared" si="0"/>
        <v>1.8095180650220157</v>
      </c>
    </row>
    <row r="27" spans="1:5" ht="12.75">
      <c r="A27" s="19">
        <v>21</v>
      </c>
      <c r="B27" s="112" t="s">
        <v>1229</v>
      </c>
      <c r="C27" s="20">
        <v>155707</v>
      </c>
      <c r="D27" s="20">
        <v>4435</v>
      </c>
      <c r="E27" s="170">
        <f t="shared" si="0"/>
        <v>2.848298406622695</v>
      </c>
    </row>
    <row r="28" spans="1:5" ht="12.75">
      <c r="A28" s="19">
        <v>22</v>
      </c>
      <c r="B28" s="112" t="s">
        <v>1230</v>
      </c>
      <c r="C28" s="20">
        <v>50362</v>
      </c>
      <c r="D28" s="20">
        <v>1699</v>
      </c>
      <c r="E28" s="170">
        <f t="shared" si="0"/>
        <v>3.373575314721417</v>
      </c>
    </row>
    <row r="29" spans="1:5" ht="12.75">
      <c r="A29" s="19">
        <v>23</v>
      </c>
      <c r="B29" s="112" t="s">
        <v>1231</v>
      </c>
      <c r="C29" s="20">
        <v>342239</v>
      </c>
      <c r="D29" s="20">
        <v>8274</v>
      </c>
      <c r="E29" s="170">
        <f t="shared" si="0"/>
        <v>2.4176087471036323</v>
      </c>
    </row>
    <row r="30" spans="1:5" ht="12.75">
      <c r="A30" s="19">
        <v>24</v>
      </c>
      <c r="B30" s="112" t="s">
        <v>1232</v>
      </c>
      <c r="C30" s="20">
        <v>7096</v>
      </c>
      <c r="D30" s="20">
        <v>20</v>
      </c>
      <c r="E30" s="170">
        <f t="shared" si="0"/>
        <v>0.2818489289740699</v>
      </c>
    </row>
    <row r="31" spans="1:5" ht="12.75">
      <c r="A31" s="19">
        <v>25</v>
      </c>
      <c r="B31" s="112" t="s">
        <v>1233</v>
      </c>
      <c r="C31" s="20">
        <v>130058</v>
      </c>
      <c r="D31" s="20">
        <v>4968</v>
      </c>
      <c r="E31" s="170">
        <f t="shared" si="0"/>
        <v>3.8198342278060555</v>
      </c>
    </row>
    <row r="32" spans="1:5" ht="12.75">
      <c r="A32" s="19">
        <v>26</v>
      </c>
      <c r="B32" s="112" t="s">
        <v>1234</v>
      </c>
      <c r="C32" s="20">
        <v>10486</v>
      </c>
      <c r="D32" s="20">
        <v>171</v>
      </c>
      <c r="E32" s="170">
        <f t="shared" si="0"/>
        <v>1.6307457562464238</v>
      </c>
    </row>
    <row r="33" spans="1:5" ht="12.75">
      <c r="A33" s="19">
        <v>27</v>
      </c>
      <c r="B33" s="112" t="s">
        <v>1235</v>
      </c>
      <c r="C33" s="20">
        <v>240928</v>
      </c>
      <c r="D33" s="20">
        <v>7381</v>
      </c>
      <c r="E33" s="170">
        <f t="shared" si="0"/>
        <v>3.06357085934387</v>
      </c>
    </row>
    <row r="34" spans="1:5" ht="12.75">
      <c r="A34" s="19">
        <v>28</v>
      </c>
      <c r="B34" s="112" t="s">
        <v>1422</v>
      </c>
      <c r="C34" s="20">
        <v>53483</v>
      </c>
      <c r="D34" s="20">
        <v>665</v>
      </c>
      <c r="E34" s="170">
        <f t="shared" si="0"/>
        <v>1.2433857487425912</v>
      </c>
    </row>
    <row r="35" spans="1:5" ht="12.75">
      <c r="A35" s="19">
        <v>29</v>
      </c>
      <c r="B35" s="112" t="s">
        <v>1236</v>
      </c>
      <c r="C35" s="20">
        <v>88752</v>
      </c>
      <c r="D35" s="20">
        <v>2458</v>
      </c>
      <c r="E35" s="170">
        <f t="shared" si="0"/>
        <v>2.7695150531819</v>
      </c>
    </row>
    <row r="36" spans="1:5" ht="12.75">
      <c r="A36" s="19">
        <v>30</v>
      </c>
      <c r="B36" s="112" t="s">
        <v>1275</v>
      </c>
      <c r="C36" s="20">
        <v>8249</v>
      </c>
      <c r="D36" s="20">
        <v>44</v>
      </c>
      <c r="E36" s="170">
        <f t="shared" si="0"/>
        <v>0.5333979876348648</v>
      </c>
    </row>
    <row r="37" spans="1:5" ht="12.75">
      <c r="A37" s="19">
        <v>31</v>
      </c>
      <c r="B37" s="112" t="s">
        <v>1237</v>
      </c>
      <c r="C37" s="20">
        <v>114</v>
      </c>
      <c r="D37" s="20">
        <v>11</v>
      </c>
      <c r="E37" s="170">
        <f t="shared" si="0"/>
        <v>9.649122807017543</v>
      </c>
    </row>
    <row r="38" spans="1:5" ht="12.75">
      <c r="A38" s="19">
        <v>32</v>
      </c>
      <c r="B38" s="112" t="s">
        <v>1238</v>
      </c>
      <c r="C38" s="20">
        <v>491</v>
      </c>
      <c r="D38" s="20">
        <v>27</v>
      </c>
      <c r="E38" s="170">
        <f t="shared" si="0"/>
        <v>5.4989816700611</v>
      </c>
    </row>
    <row r="39" spans="1:5" ht="12.75">
      <c r="A39" s="19">
        <v>33</v>
      </c>
      <c r="B39" s="112" t="s">
        <v>1283</v>
      </c>
      <c r="C39" s="20">
        <v>112</v>
      </c>
      <c r="D39" s="20">
        <v>9</v>
      </c>
      <c r="E39" s="170">
        <f t="shared" si="0"/>
        <v>8.035714285714286</v>
      </c>
    </row>
    <row r="40" spans="1:5" ht="12.75">
      <c r="A40" s="19">
        <v>34</v>
      </c>
      <c r="B40" s="112" t="s">
        <v>1240</v>
      </c>
      <c r="C40" s="20">
        <v>32</v>
      </c>
      <c r="D40" s="20">
        <v>4</v>
      </c>
      <c r="E40" s="170">
        <f t="shared" si="0"/>
        <v>12.5</v>
      </c>
    </row>
    <row r="41" spans="1:5" ht="12.75">
      <c r="A41" s="19">
        <v>35</v>
      </c>
      <c r="B41" s="112" t="s">
        <v>1458</v>
      </c>
      <c r="C41" s="20">
        <v>480</v>
      </c>
      <c r="D41" s="20">
        <v>34</v>
      </c>
      <c r="E41" s="170">
        <f t="shared" si="0"/>
        <v>7.083333333333333</v>
      </c>
    </row>
    <row r="42" spans="1:5" ht="12.75">
      <c r="A42" s="19"/>
      <c r="B42" s="112"/>
      <c r="C42" s="20"/>
      <c r="E42" s="170"/>
    </row>
    <row r="43" spans="1:5" s="8" customFormat="1" ht="12.75">
      <c r="A43" s="974" t="s">
        <v>1212</v>
      </c>
      <c r="B43" s="974"/>
      <c r="C43" s="196">
        <f>SUM(C7:C41)</f>
        <v>3287263</v>
      </c>
      <c r="D43" s="221">
        <f>SUM(D7:D41)</f>
        <v>92769</v>
      </c>
      <c r="E43" s="45">
        <f>D43/C43*100</f>
        <v>2.822074169301331</v>
      </c>
    </row>
    <row r="45" spans="1:3" ht="12.75">
      <c r="A45" s="1108" t="s">
        <v>1491</v>
      </c>
      <c r="B45" s="1108"/>
      <c r="C45" s="1108"/>
    </row>
    <row r="46" spans="1:3" ht="12.75">
      <c r="A46" s="1064"/>
      <c r="B46" s="1064"/>
      <c r="C46" s="1064"/>
    </row>
  </sheetData>
  <sheetProtection/>
  <mergeCells count="8">
    <mergeCell ref="A1:E1"/>
    <mergeCell ref="A3:A4"/>
    <mergeCell ref="B3:B4"/>
    <mergeCell ref="C3:C4"/>
    <mergeCell ref="A45:C45"/>
    <mergeCell ref="A46:C46"/>
    <mergeCell ref="A43:B43"/>
    <mergeCell ref="D3:E3"/>
  </mergeCells>
  <printOptions/>
  <pageMargins left="0.75" right="0.75" top="1" bottom="1" header="0.5" footer="0.5"/>
  <pageSetup horizontalDpi="600" verticalDpi="600" orientation="portrait" paperSize="9" scale="90" r:id="rId1"/>
  <headerFooter alignWithMargins="0">
    <oddHeader>&amp;RFOREST</oddHeader>
    <oddFooter>&amp;C46</oddFooter>
  </headerFooter>
</worksheet>
</file>

<file path=xl/worksheets/sheet33.xml><?xml version="1.0" encoding="utf-8"?>
<worksheet xmlns="http://schemas.openxmlformats.org/spreadsheetml/2006/main" xmlns:r="http://schemas.openxmlformats.org/officeDocument/2006/relationships">
  <dimension ref="A1:O40"/>
  <sheetViews>
    <sheetView view="pageBreakPreview" zoomScaleSheetLayoutView="100" zoomScalePageLayoutView="0" workbookViewId="0" topLeftCell="A1">
      <selection activeCell="A1" sqref="A1:K1"/>
    </sheetView>
  </sheetViews>
  <sheetFormatPr defaultColWidth="9.140625" defaultRowHeight="12.75"/>
  <cols>
    <col min="1" max="1" width="5.00390625" style="0" customWidth="1"/>
    <col min="2" max="2" width="17.00390625" style="0" customWidth="1"/>
    <col min="3" max="3" width="14.28125" style="0" customWidth="1"/>
    <col min="4" max="4" width="11.8515625" style="0" customWidth="1"/>
    <col min="5" max="5" width="11.00390625" style="0" customWidth="1"/>
    <col min="6" max="7" width="10.7109375" style="0" customWidth="1"/>
    <col min="8" max="8" width="10.140625" style="0" customWidth="1"/>
    <col min="9" max="9" width="11.00390625" style="0" customWidth="1"/>
    <col min="10" max="10" width="10.7109375" style="88" customWidth="1"/>
    <col min="11" max="11" width="10.8515625" style="0" customWidth="1"/>
    <col min="12" max="12" width="3.00390625" style="0" bestFit="1" customWidth="1"/>
    <col min="13" max="13" width="6.7109375" style="0" customWidth="1"/>
    <col min="14" max="14" width="3.00390625" style="0" bestFit="1" customWidth="1"/>
    <col min="15" max="15" width="0.13671875" style="0" customWidth="1"/>
  </cols>
  <sheetData>
    <row r="1" spans="1:11" s="29" customFormat="1" ht="33.75" customHeight="1">
      <c r="A1" s="1019" t="s">
        <v>2</v>
      </c>
      <c r="B1" s="1019"/>
      <c r="C1" s="1019"/>
      <c r="D1" s="1019"/>
      <c r="E1" s="1019"/>
      <c r="F1" s="1019"/>
      <c r="G1" s="1019"/>
      <c r="H1" s="1019"/>
      <c r="I1" s="1019"/>
      <c r="J1" s="1019"/>
      <c r="K1" s="1019"/>
    </row>
    <row r="2" spans="1:11" ht="12.75" customHeight="1">
      <c r="A2" s="1112" t="s">
        <v>1276</v>
      </c>
      <c r="B2" s="41" t="s">
        <v>1284</v>
      </c>
      <c r="C2" s="982" t="s">
        <v>1488</v>
      </c>
      <c r="D2" s="1114" t="s">
        <v>1472</v>
      </c>
      <c r="E2" s="1114"/>
      <c r="F2" s="1114"/>
      <c r="G2" s="1114"/>
      <c r="H2" s="1114"/>
      <c r="I2" s="1114"/>
      <c r="J2" s="1114"/>
      <c r="K2" s="1114"/>
    </row>
    <row r="3" spans="1:11" s="115" customFormat="1" ht="39" customHeight="1">
      <c r="A3" s="1113"/>
      <c r="B3" s="317"/>
      <c r="C3" s="983"/>
      <c r="D3" s="1109" t="s">
        <v>1263</v>
      </c>
      <c r="E3" s="1110"/>
      <c r="F3" s="1109" t="s">
        <v>1264</v>
      </c>
      <c r="G3" s="1110"/>
      <c r="H3" s="46">
        <v>2001</v>
      </c>
      <c r="I3" s="46">
        <v>2003</v>
      </c>
      <c r="J3" s="67">
        <v>2005</v>
      </c>
      <c r="K3" s="67" t="s">
        <v>1479</v>
      </c>
    </row>
    <row r="4" spans="1:11" ht="12.75">
      <c r="A4" s="40">
        <v>1</v>
      </c>
      <c r="B4" s="39">
        <v>2</v>
      </c>
      <c r="C4" s="40">
        <v>3</v>
      </c>
      <c r="D4" s="40"/>
      <c r="E4" s="364">
        <v>4</v>
      </c>
      <c r="F4" s="319"/>
      <c r="G4" s="364">
        <v>5</v>
      </c>
      <c r="H4" s="320">
        <v>6</v>
      </c>
      <c r="I4" s="320">
        <v>7</v>
      </c>
      <c r="J4" s="365">
        <v>8</v>
      </c>
      <c r="K4" s="365">
        <v>9</v>
      </c>
    </row>
    <row r="5" spans="1:11" ht="27" customHeight="1">
      <c r="A5" s="19">
        <v>2</v>
      </c>
      <c r="B5" s="13" t="s">
        <v>1215</v>
      </c>
      <c r="C5" s="325">
        <v>67353</v>
      </c>
      <c r="D5" s="326" t="s">
        <v>1273</v>
      </c>
      <c r="E5" s="189">
        <v>19</v>
      </c>
      <c r="F5" s="326" t="s">
        <v>1279</v>
      </c>
      <c r="G5" s="189">
        <v>245</v>
      </c>
      <c r="H5" s="328">
        <v>913</v>
      </c>
      <c r="I5" s="328">
        <v>-2068</v>
      </c>
      <c r="J5" s="327">
        <v>-220</v>
      </c>
      <c r="K5" s="327">
        <v>-119</v>
      </c>
    </row>
    <row r="6" spans="1:11" ht="27" customHeight="1">
      <c r="A6" s="19">
        <v>3</v>
      </c>
      <c r="B6" s="13" t="s">
        <v>1216</v>
      </c>
      <c r="C6" s="325">
        <v>27692</v>
      </c>
      <c r="D6" s="326" t="s">
        <v>1273</v>
      </c>
      <c r="E6" s="189">
        <v>237</v>
      </c>
      <c r="F6" s="326" t="s">
        <v>1273</v>
      </c>
      <c r="G6" s="189">
        <v>136</v>
      </c>
      <c r="H6" s="328">
        <v>1602</v>
      </c>
      <c r="I6" s="328">
        <v>2445</v>
      </c>
      <c r="J6" s="327">
        <v>23</v>
      </c>
      <c r="K6" s="327">
        <v>-66</v>
      </c>
    </row>
    <row r="7" spans="1:11" ht="27" customHeight="1">
      <c r="A7" s="19">
        <v>17</v>
      </c>
      <c r="B7" s="13" t="s">
        <v>1226</v>
      </c>
      <c r="C7" s="325">
        <v>17280</v>
      </c>
      <c r="D7" s="326" t="s">
        <v>1273</v>
      </c>
      <c r="E7" s="189">
        <v>140</v>
      </c>
      <c r="F7" s="326" t="s">
        <v>1273</v>
      </c>
      <c r="G7" s="189">
        <v>34</v>
      </c>
      <c r="H7" s="328">
        <v>505</v>
      </c>
      <c r="I7" s="328">
        <v>-630</v>
      </c>
      <c r="J7" s="327">
        <v>-307</v>
      </c>
      <c r="K7" s="327">
        <v>328</v>
      </c>
    </row>
    <row r="8" spans="1:11" ht="27" customHeight="1">
      <c r="A8" s="19">
        <v>18</v>
      </c>
      <c r="B8" s="13" t="s">
        <v>1227</v>
      </c>
      <c r="C8" s="325">
        <v>17321</v>
      </c>
      <c r="D8" s="326" t="s">
        <v>1273</v>
      </c>
      <c r="E8" s="189">
        <v>57</v>
      </c>
      <c r="F8" s="326" t="s">
        <v>1273</v>
      </c>
      <c r="G8" s="189">
        <v>24</v>
      </c>
      <c r="H8" s="328">
        <v>902</v>
      </c>
      <c r="I8" s="328">
        <v>390</v>
      </c>
      <c r="J8" s="327">
        <v>280</v>
      </c>
      <c r="K8" s="327">
        <v>116</v>
      </c>
    </row>
    <row r="9" spans="1:11" ht="27" customHeight="1">
      <c r="A9" s="19">
        <v>19</v>
      </c>
      <c r="B9" s="13" t="s">
        <v>1248</v>
      </c>
      <c r="C9" s="325">
        <v>19240</v>
      </c>
      <c r="D9" s="326" t="s">
        <v>1279</v>
      </c>
      <c r="E9" s="189">
        <v>199</v>
      </c>
      <c r="F9" s="326" t="s">
        <v>1273</v>
      </c>
      <c r="G9" s="189">
        <v>437</v>
      </c>
      <c r="H9" s="328">
        <v>-1941</v>
      </c>
      <c r="I9" s="328">
        <v>2186</v>
      </c>
      <c r="J9" s="327">
        <v>17</v>
      </c>
      <c r="K9" s="327">
        <v>640</v>
      </c>
    </row>
    <row r="10" spans="1:11" ht="27" customHeight="1">
      <c r="A10" s="19">
        <v>20</v>
      </c>
      <c r="B10" s="13" t="s">
        <v>1228</v>
      </c>
      <c r="C10" s="325">
        <v>13464</v>
      </c>
      <c r="D10" s="326" t="s">
        <v>1273</v>
      </c>
      <c r="E10" s="189">
        <v>70</v>
      </c>
      <c r="F10" s="326" t="s">
        <v>1273</v>
      </c>
      <c r="G10" s="189">
        <v>57</v>
      </c>
      <c r="H10" s="328">
        <v>-184</v>
      </c>
      <c r="I10" s="328">
        <v>35</v>
      </c>
      <c r="J10" s="327">
        <v>-350</v>
      </c>
      <c r="K10" s="327">
        <v>-201</v>
      </c>
    </row>
    <row r="11" spans="1:11" ht="27" customHeight="1">
      <c r="A11" s="19">
        <v>26</v>
      </c>
      <c r="B11" s="13" t="s">
        <v>1234</v>
      </c>
      <c r="C11" s="325">
        <v>8073</v>
      </c>
      <c r="D11" s="326" t="s">
        <v>1279</v>
      </c>
      <c r="E11" s="189">
        <v>8</v>
      </c>
      <c r="F11" s="326" t="s">
        <v>1279</v>
      </c>
      <c r="G11" s="189">
        <v>199</v>
      </c>
      <c r="H11" s="328">
        <v>3124</v>
      </c>
      <c r="I11" s="329">
        <v>-746</v>
      </c>
      <c r="J11" s="327">
        <v>50</v>
      </c>
      <c r="K11" s="366">
        <v>-100</v>
      </c>
    </row>
    <row r="12" spans="1:11" ht="27" customHeight="1">
      <c r="A12" s="1111" t="s">
        <v>1212</v>
      </c>
      <c r="B12" s="1071"/>
      <c r="C12" s="318">
        <f>SUM(C5:C11)</f>
        <v>170423</v>
      </c>
      <c r="D12" s="322" t="s">
        <v>1273</v>
      </c>
      <c r="E12" s="367">
        <v>316</v>
      </c>
      <c r="F12" s="322" t="s">
        <v>1273</v>
      </c>
      <c r="G12" s="367">
        <v>244</v>
      </c>
      <c r="H12" s="321">
        <f>SUM(H5:H11)</f>
        <v>4921</v>
      </c>
      <c r="I12" s="321">
        <f>SUM(I5:I11)</f>
        <v>1612</v>
      </c>
      <c r="J12" s="300">
        <f>SUM(J5:J11)</f>
        <v>-507</v>
      </c>
      <c r="K12" s="300">
        <f>SUM(K5:K11)</f>
        <v>598</v>
      </c>
    </row>
    <row r="13" spans="1:15" ht="12.75">
      <c r="A13" s="14"/>
      <c r="E13" s="88"/>
      <c r="F13" s="88"/>
      <c r="G13" s="88"/>
      <c r="H13" s="88"/>
      <c r="I13" s="88"/>
      <c r="K13" s="88"/>
      <c r="L13" s="88"/>
      <c r="M13" s="88"/>
      <c r="N13" s="88"/>
      <c r="O13" s="88"/>
    </row>
    <row r="15" ht="12.75">
      <c r="A15" s="137" t="s">
        <v>1491</v>
      </c>
    </row>
    <row r="16" ht="12.75">
      <c r="A16" s="26" t="s">
        <v>1473</v>
      </c>
    </row>
    <row r="17" ht="12.75">
      <c r="B17" t="s">
        <v>1474</v>
      </c>
    </row>
    <row r="40" ht="12.75">
      <c r="F40" t="e">
        <f>#REF!-#REF!</f>
        <v>#REF!</v>
      </c>
    </row>
  </sheetData>
  <sheetProtection/>
  <mergeCells count="7">
    <mergeCell ref="F3:G3"/>
    <mergeCell ref="A12:B12"/>
    <mergeCell ref="A1:K1"/>
    <mergeCell ref="A2:A3"/>
    <mergeCell ref="C2:C3"/>
    <mergeCell ref="D2:K2"/>
    <mergeCell ref="D3:E3"/>
  </mergeCells>
  <printOptions/>
  <pageMargins left="0.75" right="0.29" top="1" bottom="1" header="0.5" footer="0.5"/>
  <pageSetup horizontalDpi="600" verticalDpi="600" orientation="landscape" paperSize="9" scale="88" r:id="rId1"/>
  <headerFooter alignWithMargins="0">
    <oddHeader>&amp;RFORESTS</oddHeader>
    <oddFooter>&amp;C39</oddFooter>
  </headerFooter>
  <rowBreaks count="1" manualBreakCount="1">
    <brk id="21" max="14" man="1"/>
  </rowBreaks>
</worksheet>
</file>

<file path=xl/worksheets/sheet34.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1">
      <selection activeCell="Q19" sqref="Q19"/>
    </sheetView>
  </sheetViews>
  <sheetFormatPr defaultColWidth="9.140625" defaultRowHeight="12.75"/>
  <cols>
    <col min="1" max="1" width="4.421875" style="65" customWidth="1"/>
    <col min="2" max="2" width="20.00390625" style="0" customWidth="1"/>
    <col min="3" max="4" width="7.00390625" style="0" bestFit="1" customWidth="1"/>
    <col min="5" max="7" width="7.00390625" style="88" bestFit="1" customWidth="1"/>
    <col min="8" max="9" width="6.00390625" style="88" bestFit="1" customWidth="1"/>
    <col min="10" max="10" width="7.140625" style="0" customWidth="1"/>
    <col min="11" max="11" width="7.28125" style="0" customWidth="1"/>
  </cols>
  <sheetData>
    <row r="1" spans="1:11" ht="16.5" customHeight="1">
      <c r="A1" s="987" t="s">
        <v>1</v>
      </c>
      <c r="B1" s="987"/>
      <c r="C1" s="987"/>
      <c r="D1" s="987"/>
      <c r="E1" s="987"/>
      <c r="F1" s="987"/>
      <c r="G1" s="987"/>
      <c r="H1" s="987"/>
      <c r="I1" s="987"/>
      <c r="J1" s="987"/>
      <c r="K1" s="987"/>
    </row>
    <row r="2" spans="1:10" ht="12.75" customHeight="1">
      <c r="A2" s="87"/>
      <c r="B2" s="87"/>
      <c r="C2" s="87"/>
      <c r="D2" s="87"/>
      <c r="E2" s="212"/>
      <c r="F2" s="212"/>
      <c r="G2" s="212"/>
      <c r="H2" s="212"/>
      <c r="I2" s="212"/>
      <c r="J2" s="8" t="s">
        <v>1398</v>
      </c>
    </row>
    <row r="3" spans="1:11" ht="12.75" customHeight="1">
      <c r="A3" s="1112" t="s">
        <v>1276</v>
      </c>
      <c r="B3" s="309" t="s">
        <v>1284</v>
      </c>
      <c r="C3" s="1115" t="s">
        <v>1477</v>
      </c>
      <c r="D3" s="1119"/>
      <c r="E3" s="1119"/>
      <c r="F3" s="1119"/>
      <c r="G3" s="1120"/>
      <c r="H3" s="1115" t="s">
        <v>1478</v>
      </c>
      <c r="I3" s="1116"/>
      <c r="J3" s="1116"/>
      <c r="K3" s="1117"/>
    </row>
    <row r="4" spans="1:11" s="115" customFormat="1" ht="12.75">
      <c r="A4" s="1118"/>
      <c r="B4" s="312"/>
      <c r="C4" s="263">
        <v>2007</v>
      </c>
      <c r="D4" s="311" t="s">
        <v>1485</v>
      </c>
      <c r="E4" s="116">
        <v>2003</v>
      </c>
      <c r="F4" s="116">
        <v>2001</v>
      </c>
      <c r="G4" s="116">
        <v>1999</v>
      </c>
      <c r="H4" s="116">
        <v>2001</v>
      </c>
      <c r="I4" s="117">
        <v>2003</v>
      </c>
      <c r="J4" s="69">
        <v>2005</v>
      </c>
      <c r="K4" s="69" t="s">
        <v>1479</v>
      </c>
    </row>
    <row r="5" spans="1:11" ht="12.75">
      <c r="A5" s="39">
        <v>1</v>
      </c>
      <c r="B5" s="307">
        <v>2</v>
      </c>
      <c r="C5" s="40">
        <v>3</v>
      </c>
      <c r="D5" s="39">
        <v>4</v>
      </c>
      <c r="E5" s="40">
        <v>5</v>
      </c>
      <c r="F5" s="39">
        <v>6</v>
      </c>
      <c r="G5" s="40">
        <v>7</v>
      </c>
      <c r="H5" s="219">
        <v>8</v>
      </c>
      <c r="I5" s="39">
        <v>9</v>
      </c>
      <c r="J5" s="225">
        <v>10</v>
      </c>
      <c r="K5" s="308">
        <v>11</v>
      </c>
    </row>
    <row r="6" spans="1:11" ht="12.75">
      <c r="A6" s="19">
        <v>1</v>
      </c>
      <c r="B6" s="14" t="s">
        <v>1214</v>
      </c>
      <c r="C6" s="229">
        <v>45102</v>
      </c>
      <c r="D6" s="222">
        <v>45231</v>
      </c>
      <c r="E6" s="213">
        <v>44412</v>
      </c>
      <c r="F6" s="214">
        <v>43195</v>
      </c>
      <c r="G6" s="217">
        <v>44229</v>
      </c>
      <c r="H6" s="220">
        <f>F6-G6</f>
        <v>-1034</v>
      </c>
      <c r="I6" s="217">
        <f>E6-F6</f>
        <v>1217</v>
      </c>
      <c r="J6" s="220">
        <f>D6-E6</f>
        <v>819</v>
      </c>
      <c r="K6" s="21">
        <f>C6-D6</f>
        <v>-129</v>
      </c>
    </row>
    <row r="7" spans="1:11" ht="12.75">
      <c r="A7" s="19">
        <v>2</v>
      </c>
      <c r="B7" s="13" t="s">
        <v>1215</v>
      </c>
      <c r="C7" s="313">
        <v>67353</v>
      </c>
      <c r="D7" s="112">
        <v>67472</v>
      </c>
      <c r="E7" s="199">
        <v>67692</v>
      </c>
      <c r="F7" s="185">
        <v>69760</v>
      </c>
      <c r="G7" s="10">
        <v>68847</v>
      </c>
      <c r="H7" s="20">
        <f aca="true" t="shared" si="0" ref="H7:H40">F7-G7</f>
        <v>913</v>
      </c>
      <c r="I7" s="10">
        <f aca="true" t="shared" si="1" ref="I7:I40">E7-F7</f>
        <v>-2068</v>
      </c>
      <c r="J7" s="20">
        <f aca="true" t="shared" si="2" ref="J7:J40">D7-E7</f>
        <v>-220</v>
      </c>
      <c r="K7" s="21">
        <f aca="true" t="shared" si="3" ref="K7:K42">C7-D7</f>
        <v>-119</v>
      </c>
    </row>
    <row r="8" spans="1:11" ht="12.75">
      <c r="A8" s="19">
        <v>3</v>
      </c>
      <c r="B8" s="13" t="s">
        <v>1216</v>
      </c>
      <c r="C8" s="313">
        <v>27692</v>
      </c>
      <c r="D8" s="112">
        <v>27758</v>
      </c>
      <c r="E8" s="199">
        <v>27735</v>
      </c>
      <c r="F8" s="185">
        <v>25290</v>
      </c>
      <c r="G8" s="10">
        <v>23688</v>
      </c>
      <c r="H8" s="20">
        <f t="shared" si="0"/>
        <v>1602</v>
      </c>
      <c r="I8" s="10">
        <f t="shared" si="1"/>
        <v>2445</v>
      </c>
      <c r="J8" s="20">
        <f t="shared" si="2"/>
        <v>23</v>
      </c>
      <c r="K8" s="21">
        <f t="shared" si="3"/>
        <v>-66</v>
      </c>
    </row>
    <row r="9" spans="1:11" ht="12.75">
      <c r="A9" s="19">
        <v>4</v>
      </c>
      <c r="B9" s="13" t="s">
        <v>1217</v>
      </c>
      <c r="C9" s="313">
        <v>6804</v>
      </c>
      <c r="D9" s="112">
        <v>6807</v>
      </c>
      <c r="E9" s="199">
        <v>5573</v>
      </c>
      <c r="F9" s="185">
        <v>5375</v>
      </c>
      <c r="G9" s="10">
        <v>4830</v>
      </c>
      <c r="H9" s="20">
        <f t="shared" si="0"/>
        <v>545</v>
      </c>
      <c r="I9" s="10">
        <f t="shared" si="1"/>
        <v>198</v>
      </c>
      <c r="J9" s="20">
        <f t="shared" si="2"/>
        <v>1234</v>
      </c>
      <c r="K9" s="21">
        <f t="shared" si="3"/>
        <v>-3</v>
      </c>
    </row>
    <row r="10" spans="1:11" ht="12.75">
      <c r="A10" s="19">
        <v>5</v>
      </c>
      <c r="B10" s="13" t="s">
        <v>1269</v>
      </c>
      <c r="C10" s="313">
        <v>55870</v>
      </c>
      <c r="D10" s="112">
        <v>55929</v>
      </c>
      <c r="E10" s="199">
        <v>55992</v>
      </c>
      <c r="F10" s="185">
        <v>57730</v>
      </c>
      <c r="G10" s="10">
        <v>56693</v>
      </c>
      <c r="H10" s="20">
        <f>F10-G10</f>
        <v>1037</v>
      </c>
      <c r="I10" s="10">
        <f t="shared" si="1"/>
        <v>-1738</v>
      </c>
      <c r="J10" s="20">
        <f t="shared" si="2"/>
        <v>-63</v>
      </c>
      <c r="K10" s="21">
        <f t="shared" si="3"/>
        <v>-59</v>
      </c>
    </row>
    <row r="11" spans="1:11" ht="12.75">
      <c r="A11" s="19">
        <v>6</v>
      </c>
      <c r="B11" s="13" t="s">
        <v>1239</v>
      </c>
      <c r="C11" s="313">
        <v>177</v>
      </c>
      <c r="D11" s="112">
        <v>177</v>
      </c>
      <c r="E11" s="199">
        <v>174</v>
      </c>
      <c r="F11" s="185">
        <v>125</v>
      </c>
      <c r="G11" s="10">
        <v>88</v>
      </c>
      <c r="H11" s="20">
        <f t="shared" si="0"/>
        <v>37</v>
      </c>
      <c r="I11" s="10">
        <f t="shared" si="1"/>
        <v>49</v>
      </c>
      <c r="J11" s="20">
        <f t="shared" si="2"/>
        <v>3</v>
      </c>
      <c r="K11" s="21">
        <f t="shared" si="3"/>
        <v>0</v>
      </c>
    </row>
    <row r="12" spans="1:11" ht="12.75">
      <c r="A12" s="19">
        <v>7</v>
      </c>
      <c r="B12" s="13" t="s">
        <v>1249</v>
      </c>
      <c r="C12" s="313">
        <v>2151</v>
      </c>
      <c r="D12" s="112">
        <v>2156</v>
      </c>
      <c r="E12" s="199">
        <v>2164</v>
      </c>
      <c r="F12" s="185">
        <v>1565</v>
      </c>
      <c r="G12" s="10">
        <v>1251</v>
      </c>
      <c r="H12" s="20">
        <f t="shared" si="0"/>
        <v>314</v>
      </c>
      <c r="I12" s="10">
        <f t="shared" si="1"/>
        <v>599</v>
      </c>
      <c r="J12" s="20">
        <f t="shared" si="2"/>
        <v>-8</v>
      </c>
      <c r="K12" s="21">
        <f t="shared" si="3"/>
        <v>-5</v>
      </c>
    </row>
    <row r="13" spans="1:11" ht="12.75">
      <c r="A13" s="19">
        <v>8</v>
      </c>
      <c r="B13" s="13" t="s">
        <v>1218</v>
      </c>
      <c r="C13" s="313">
        <v>14620</v>
      </c>
      <c r="D13" s="112">
        <v>14604</v>
      </c>
      <c r="E13" s="199">
        <v>14814</v>
      </c>
      <c r="F13" s="185">
        <v>12913</v>
      </c>
      <c r="G13" s="10">
        <v>12965</v>
      </c>
      <c r="H13" s="20">
        <f t="shared" si="0"/>
        <v>-52</v>
      </c>
      <c r="I13" s="10">
        <f t="shared" si="1"/>
        <v>1901</v>
      </c>
      <c r="J13" s="20">
        <f t="shared" si="2"/>
        <v>-210</v>
      </c>
      <c r="K13" s="21">
        <f t="shared" si="3"/>
        <v>16</v>
      </c>
    </row>
    <row r="14" spans="1:11" ht="12.75">
      <c r="A14" s="19">
        <v>9</v>
      </c>
      <c r="B14" s="13" t="s">
        <v>1219</v>
      </c>
      <c r="C14" s="313">
        <v>1594</v>
      </c>
      <c r="D14" s="112">
        <v>1604</v>
      </c>
      <c r="E14" s="199">
        <v>1576</v>
      </c>
      <c r="F14" s="185">
        <v>1135</v>
      </c>
      <c r="G14" s="10">
        <v>964</v>
      </c>
      <c r="H14" s="20">
        <f t="shared" si="0"/>
        <v>171</v>
      </c>
      <c r="I14" s="10">
        <f t="shared" si="1"/>
        <v>441</v>
      </c>
      <c r="J14" s="20">
        <f t="shared" si="2"/>
        <v>28</v>
      </c>
      <c r="K14" s="21">
        <f t="shared" si="3"/>
        <v>-10</v>
      </c>
    </row>
    <row r="15" spans="1:11" ht="12.75">
      <c r="A15" s="19">
        <v>10</v>
      </c>
      <c r="B15" s="13" t="s">
        <v>1220</v>
      </c>
      <c r="C15" s="313">
        <v>14668</v>
      </c>
      <c r="D15" s="112">
        <v>14666</v>
      </c>
      <c r="E15" s="199">
        <v>14359</v>
      </c>
      <c r="F15" s="185">
        <v>12907</v>
      </c>
      <c r="G15" s="10">
        <v>13082</v>
      </c>
      <c r="H15" s="20">
        <f t="shared" si="0"/>
        <v>-175</v>
      </c>
      <c r="I15" s="10">
        <f t="shared" si="1"/>
        <v>1452</v>
      </c>
      <c r="J15" s="20">
        <f t="shared" si="2"/>
        <v>307</v>
      </c>
      <c r="K15" s="21">
        <f t="shared" si="3"/>
        <v>2</v>
      </c>
    </row>
    <row r="16" spans="1:11" ht="12.75">
      <c r="A16" s="19">
        <v>11</v>
      </c>
      <c r="B16" s="13" t="s">
        <v>1221</v>
      </c>
      <c r="C16" s="313">
        <v>22686</v>
      </c>
      <c r="D16" s="112">
        <v>22689</v>
      </c>
      <c r="E16" s="199">
        <v>21273</v>
      </c>
      <c r="F16" s="185">
        <v>19886</v>
      </c>
      <c r="G16" s="10">
        <v>20441</v>
      </c>
      <c r="H16" s="20">
        <f t="shared" si="0"/>
        <v>-555</v>
      </c>
      <c r="I16" s="10">
        <f t="shared" si="1"/>
        <v>1387</v>
      </c>
      <c r="J16" s="20">
        <f t="shared" si="2"/>
        <v>1416</v>
      </c>
      <c r="K16" s="21">
        <f t="shared" si="3"/>
        <v>-3</v>
      </c>
    </row>
    <row r="17" spans="1:11" ht="12.75">
      <c r="A17" s="19">
        <v>12</v>
      </c>
      <c r="B17" s="13" t="s">
        <v>1268</v>
      </c>
      <c r="C17" s="313">
        <v>22894</v>
      </c>
      <c r="D17" s="112">
        <v>22722</v>
      </c>
      <c r="E17" s="199">
        <v>22569</v>
      </c>
      <c r="F17" s="185">
        <v>22531</v>
      </c>
      <c r="G17" s="10">
        <v>21644</v>
      </c>
      <c r="H17" s="20">
        <f t="shared" si="0"/>
        <v>887</v>
      </c>
      <c r="I17" s="10">
        <f t="shared" si="1"/>
        <v>38</v>
      </c>
      <c r="J17" s="20">
        <f t="shared" si="2"/>
        <v>153</v>
      </c>
      <c r="K17" s="21">
        <f t="shared" si="3"/>
        <v>172</v>
      </c>
    </row>
    <row r="18" spans="1:11" ht="12.75">
      <c r="A18" s="19">
        <v>13</v>
      </c>
      <c r="B18" s="13" t="s">
        <v>1222</v>
      </c>
      <c r="C18" s="313">
        <v>36190</v>
      </c>
      <c r="D18" s="112">
        <v>36200</v>
      </c>
      <c r="E18" s="199">
        <v>35246</v>
      </c>
      <c r="F18" s="185">
        <v>33296</v>
      </c>
      <c r="G18" s="10">
        <v>32467</v>
      </c>
      <c r="H18" s="20">
        <f t="shared" si="0"/>
        <v>829</v>
      </c>
      <c r="I18" s="10">
        <f t="shared" si="1"/>
        <v>1950</v>
      </c>
      <c r="J18" s="20">
        <f t="shared" si="2"/>
        <v>954</v>
      </c>
      <c r="K18" s="21">
        <f t="shared" si="3"/>
        <v>-10</v>
      </c>
    </row>
    <row r="19" spans="1:11" ht="12.75">
      <c r="A19" s="19">
        <v>14</v>
      </c>
      <c r="B19" s="13" t="s">
        <v>1223</v>
      </c>
      <c r="C19" s="313">
        <v>17324</v>
      </c>
      <c r="D19" s="112">
        <v>17284</v>
      </c>
      <c r="E19" s="199">
        <v>15595</v>
      </c>
      <c r="F19" s="185">
        <v>13417</v>
      </c>
      <c r="G19" s="10">
        <v>10323</v>
      </c>
      <c r="H19" s="20">
        <f t="shared" si="0"/>
        <v>3094</v>
      </c>
      <c r="I19" s="10">
        <f t="shared" si="1"/>
        <v>2178</v>
      </c>
      <c r="J19" s="20">
        <f t="shared" si="2"/>
        <v>1689</v>
      </c>
      <c r="K19" s="21">
        <f t="shared" si="3"/>
        <v>40</v>
      </c>
    </row>
    <row r="20" spans="1:11" ht="12.75">
      <c r="A20" s="19">
        <v>15</v>
      </c>
      <c r="B20" s="13" t="s">
        <v>1224</v>
      </c>
      <c r="C20" s="313">
        <v>77700</v>
      </c>
      <c r="D20" s="112">
        <v>77739</v>
      </c>
      <c r="E20" s="199">
        <v>76145</v>
      </c>
      <c r="F20" s="185">
        <v>75282</v>
      </c>
      <c r="G20" s="10">
        <v>75137</v>
      </c>
      <c r="H20" s="20">
        <f t="shared" si="0"/>
        <v>145</v>
      </c>
      <c r="I20" s="10">
        <f t="shared" si="1"/>
        <v>863</v>
      </c>
      <c r="J20" s="20">
        <f t="shared" si="2"/>
        <v>1594</v>
      </c>
      <c r="K20" s="21">
        <f t="shared" si="3"/>
        <v>-39</v>
      </c>
    </row>
    <row r="21" spans="1:11" ht="12.75">
      <c r="A21" s="19">
        <v>16</v>
      </c>
      <c r="B21" s="13" t="s">
        <v>1225</v>
      </c>
      <c r="C21" s="313">
        <v>50650</v>
      </c>
      <c r="D21" s="112">
        <v>50661</v>
      </c>
      <c r="E21" s="199">
        <v>47514</v>
      </c>
      <c r="F21" s="185">
        <v>45040</v>
      </c>
      <c r="G21" s="10">
        <v>46672</v>
      </c>
      <c r="H21" s="20">
        <f t="shared" si="0"/>
        <v>-1632</v>
      </c>
      <c r="I21" s="10">
        <f t="shared" si="1"/>
        <v>2474</v>
      </c>
      <c r="J21" s="20">
        <f t="shared" si="2"/>
        <v>3147</v>
      </c>
      <c r="K21" s="21">
        <f t="shared" si="3"/>
        <v>-11</v>
      </c>
    </row>
    <row r="22" spans="1:11" ht="12.75">
      <c r="A22" s="19">
        <v>17</v>
      </c>
      <c r="B22" s="13" t="s">
        <v>1226</v>
      </c>
      <c r="C22" s="313">
        <v>17280</v>
      </c>
      <c r="D22" s="112">
        <v>16952</v>
      </c>
      <c r="E22" s="199">
        <v>17259</v>
      </c>
      <c r="F22" s="185">
        <v>17889</v>
      </c>
      <c r="G22" s="10">
        <v>17384</v>
      </c>
      <c r="H22" s="20">
        <f t="shared" si="0"/>
        <v>505</v>
      </c>
      <c r="I22" s="10">
        <f t="shared" si="1"/>
        <v>-630</v>
      </c>
      <c r="J22" s="20">
        <f t="shared" si="2"/>
        <v>-307</v>
      </c>
      <c r="K22" s="21">
        <f t="shared" si="3"/>
        <v>328</v>
      </c>
    </row>
    <row r="23" spans="1:11" ht="12.75">
      <c r="A23" s="19">
        <v>18</v>
      </c>
      <c r="B23" s="13" t="s">
        <v>1227</v>
      </c>
      <c r="C23" s="313">
        <v>17321</v>
      </c>
      <c r="D23" s="112">
        <v>17205</v>
      </c>
      <c r="E23" s="199">
        <v>16925</v>
      </c>
      <c r="F23" s="185">
        <v>16535</v>
      </c>
      <c r="G23" s="10">
        <v>15633</v>
      </c>
      <c r="H23" s="20">
        <f t="shared" si="0"/>
        <v>902</v>
      </c>
      <c r="I23" s="10">
        <f t="shared" si="1"/>
        <v>390</v>
      </c>
      <c r="J23" s="20">
        <f t="shared" si="2"/>
        <v>280</v>
      </c>
      <c r="K23" s="21">
        <f t="shared" si="3"/>
        <v>116</v>
      </c>
    </row>
    <row r="24" spans="1:11" ht="12.75">
      <c r="A24" s="19">
        <v>19</v>
      </c>
      <c r="B24" s="13" t="s">
        <v>1248</v>
      </c>
      <c r="C24" s="313">
        <v>19240</v>
      </c>
      <c r="D24" s="112">
        <v>18600</v>
      </c>
      <c r="E24" s="199">
        <v>18583</v>
      </c>
      <c r="F24" s="185">
        <v>16397</v>
      </c>
      <c r="G24" s="10">
        <v>18338</v>
      </c>
      <c r="H24" s="20">
        <f t="shared" si="0"/>
        <v>-1941</v>
      </c>
      <c r="I24" s="10">
        <f t="shared" si="1"/>
        <v>2186</v>
      </c>
      <c r="J24" s="20">
        <f t="shared" si="2"/>
        <v>17</v>
      </c>
      <c r="K24" s="21">
        <f t="shared" si="3"/>
        <v>640</v>
      </c>
    </row>
    <row r="25" spans="1:11" ht="12.75">
      <c r="A25" s="19">
        <v>20</v>
      </c>
      <c r="B25" s="13" t="s">
        <v>1228</v>
      </c>
      <c r="C25" s="313">
        <v>13464</v>
      </c>
      <c r="D25" s="112">
        <v>13665</v>
      </c>
      <c r="E25" s="199">
        <v>14015</v>
      </c>
      <c r="F25" s="185">
        <v>13980</v>
      </c>
      <c r="G25" s="10">
        <v>14164</v>
      </c>
      <c r="H25" s="20">
        <f t="shared" si="0"/>
        <v>-184</v>
      </c>
      <c r="I25" s="10">
        <f t="shared" si="1"/>
        <v>35</v>
      </c>
      <c r="J25" s="20">
        <f t="shared" si="2"/>
        <v>-350</v>
      </c>
      <c r="K25" s="21">
        <f t="shared" si="3"/>
        <v>-201</v>
      </c>
    </row>
    <row r="26" spans="1:11" ht="12.75">
      <c r="A26" s="19">
        <v>21</v>
      </c>
      <c r="B26" s="13" t="s">
        <v>1229</v>
      </c>
      <c r="C26" s="313">
        <v>48855</v>
      </c>
      <c r="D26" s="112">
        <v>48755</v>
      </c>
      <c r="E26" s="199">
        <v>48353</v>
      </c>
      <c r="F26" s="185">
        <v>49044</v>
      </c>
      <c r="G26" s="10">
        <v>47033</v>
      </c>
      <c r="H26" s="20">
        <f t="shared" si="0"/>
        <v>2011</v>
      </c>
      <c r="I26" s="10">
        <f t="shared" si="1"/>
        <v>-691</v>
      </c>
      <c r="J26" s="20">
        <f t="shared" si="2"/>
        <v>402</v>
      </c>
      <c r="K26" s="21">
        <f t="shared" si="3"/>
        <v>100</v>
      </c>
    </row>
    <row r="27" spans="1:11" ht="12.75">
      <c r="A27" s="19">
        <v>22</v>
      </c>
      <c r="B27" s="13" t="s">
        <v>1230</v>
      </c>
      <c r="C27" s="313">
        <v>1664</v>
      </c>
      <c r="D27" s="112">
        <v>1660</v>
      </c>
      <c r="E27" s="199">
        <v>1545</v>
      </c>
      <c r="F27" s="185">
        <v>1628</v>
      </c>
      <c r="G27" s="10">
        <v>1412</v>
      </c>
      <c r="H27" s="20">
        <f t="shared" si="0"/>
        <v>216</v>
      </c>
      <c r="I27" s="10">
        <f t="shared" si="1"/>
        <v>-83</v>
      </c>
      <c r="J27" s="20">
        <f t="shared" si="2"/>
        <v>115</v>
      </c>
      <c r="K27" s="21">
        <f t="shared" si="3"/>
        <v>4</v>
      </c>
    </row>
    <row r="28" spans="1:11" ht="12.75">
      <c r="A28" s="19">
        <v>23</v>
      </c>
      <c r="B28" s="13" t="s">
        <v>1231</v>
      </c>
      <c r="C28" s="313">
        <v>16036</v>
      </c>
      <c r="D28" s="112">
        <v>16012</v>
      </c>
      <c r="E28" s="199">
        <v>15821</v>
      </c>
      <c r="F28" s="185">
        <v>14542</v>
      </c>
      <c r="G28" s="10">
        <v>13871</v>
      </c>
      <c r="H28" s="20">
        <f t="shared" si="0"/>
        <v>671</v>
      </c>
      <c r="I28" s="10">
        <f t="shared" si="1"/>
        <v>1279</v>
      </c>
      <c r="J28" s="20">
        <f t="shared" si="2"/>
        <v>191</v>
      </c>
      <c r="K28" s="21">
        <f t="shared" si="3"/>
        <v>24</v>
      </c>
    </row>
    <row r="29" spans="1:11" ht="12.75">
      <c r="A29" s="19">
        <v>24</v>
      </c>
      <c r="B29" s="13" t="s">
        <v>1232</v>
      </c>
      <c r="C29" s="313">
        <v>3357</v>
      </c>
      <c r="D29" s="112">
        <v>3357</v>
      </c>
      <c r="E29" s="199">
        <v>3262</v>
      </c>
      <c r="F29" s="185">
        <v>3164</v>
      </c>
      <c r="G29" s="10">
        <v>3118</v>
      </c>
      <c r="H29" s="20">
        <f t="shared" si="0"/>
        <v>46</v>
      </c>
      <c r="I29" s="10">
        <f t="shared" si="1"/>
        <v>98</v>
      </c>
      <c r="J29" s="20">
        <f t="shared" si="2"/>
        <v>95</v>
      </c>
      <c r="K29" s="21">
        <f t="shared" si="3"/>
        <v>0</v>
      </c>
    </row>
    <row r="30" spans="1:11" ht="12.75">
      <c r="A30" s="19">
        <v>25</v>
      </c>
      <c r="B30" s="13" t="s">
        <v>1233</v>
      </c>
      <c r="C30" s="313">
        <v>23338</v>
      </c>
      <c r="D30" s="112">
        <v>23314</v>
      </c>
      <c r="E30" s="199">
        <v>23003</v>
      </c>
      <c r="F30" s="185">
        <v>20992</v>
      </c>
      <c r="G30" s="10">
        <v>17078</v>
      </c>
      <c r="H30" s="20">
        <f t="shared" si="0"/>
        <v>3914</v>
      </c>
      <c r="I30" s="10">
        <f t="shared" si="1"/>
        <v>2011</v>
      </c>
      <c r="J30" s="20">
        <f t="shared" si="2"/>
        <v>311</v>
      </c>
      <c r="K30" s="21">
        <f t="shared" si="3"/>
        <v>24</v>
      </c>
    </row>
    <row r="31" spans="1:11" ht="12.75">
      <c r="A31" s="19">
        <v>26</v>
      </c>
      <c r="B31" s="13" t="s">
        <v>1234</v>
      </c>
      <c r="C31" s="313">
        <v>8073</v>
      </c>
      <c r="D31" s="112">
        <v>8173</v>
      </c>
      <c r="E31" s="199">
        <v>8123</v>
      </c>
      <c r="F31" s="185">
        <v>8869</v>
      </c>
      <c r="G31" s="10">
        <v>5745</v>
      </c>
      <c r="H31" s="20">
        <f t="shared" si="0"/>
        <v>3124</v>
      </c>
      <c r="I31" s="10">
        <f t="shared" si="1"/>
        <v>-746</v>
      </c>
      <c r="J31" s="20">
        <f t="shared" si="2"/>
        <v>50</v>
      </c>
      <c r="K31" s="21">
        <f t="shared" si="3"/>
        <v>-100</v>
      </c>
    </row>
    <row r="32" spans="1:11" ht="12.75">
      <c r="A32" s="19">
        <v>27</v>
      </c>
      <c r="B32" s="13" t="s">
        <v>1235</v>
      </c>
      <c r="C32" s="313">
        <v>14341</v>
      </c>
      <c r="D32" s="112">
        <v>14346</v>
      </c>
      <c r="E32" s="199">
        <v>14127</v>
      </c>
      <c r="F32" s="185">
        <v>10778</v>
      </c>
      <c r="G32" s="10">
        <v>10756</v>
      </c>
      <c r="H32" s="20">
        <f t="shared" si="0"/>
        <v>22</v>
      </c>
      <c r="I32" s="10">
        <f t="shared" si="1"/>
        <v>3349</v>
      </c>
      <c r="J32" s="20">
        <f t="shared" si="2"/>
        <v>219</v>
      </c>
      <c r="K32" s="21">
        <f t="shared" si="3"/>
        <v>-5</v>
      </c>
    </row>
    <row r="33" spans="1:11" ht="12.75">
      <c r="A33" s="19">
        <v>28</v>
      </c>
      <c r="B33" s="13" t="s">
        <v>1267</v>
      </c>
      <c r="C33" s="313">
        <v>24495</v>
      </c>
      <c r="D33" s="112">
        <v>24493</v>
      </c>
      <c r="E33" s="199">
        <v>24460</v>
      </c>
      <c r="F33" s="185">
        <v>23354</v>
      </c>
      <c r="G33" s="10">
        <v>23260</v>
      </c>
      <c r="H33" s="20">
        <f t="shared" si="0"/>
        <v>94</v>
      </c>
      <c r="I33" s="10">
        <f t="shared" si="1"/>
        <v>1106</v>
      </c>
      <c r="J33" s="20">
        <f t="shared" si="2"/>
        <v>33</v>
      </c>
      <c r="K33" s="21">
        <f t="shared" si="3"/>
        <v>2</v>
      </c>
    </row>
    <row r="34" spans="1:11" ht="12.75">
      <c r="A34" s="19">
        <v>29</v>
      </c>
      <c r="B34" s="13" t="s">
        <v>1236</v>
      </c>
      <c r="C34" s="313">
        <v>12994</v>
      </c>
      <c r="D34" s="112">
        <v>12970</v>
      </c>
      <c r="E34" s="199">
        <v>12389</v>
      </c>
      <c r="F34" s="185">
        <v>10392</v>
      </c>
      <c r="G34" s="10">
        <v>8362</v>
      </c>
      <c r="H34" s="20">
        <f t="shared" si="0"/>
        <v>2030</v>
      </c>
      <c r="I34" s="10">
        <f t="shared" si="1"/>
        <v>1997</v>
      </c>
      <c r="J34" s="20">
        <f t="shared" si="2"/>
        <v>581</v>
      </c>
      <c r="K34" s="21">
        <f t="shared" si="3"/>
        <v>24</v>
      </c>
    </row>
    <row r="35" spans="1:11" ht="12.75">
      <c r="A35" s="19">
        <v>30</v>
      </c>
      <c r="B35" s="13" t="s">
        <v>1275</v>
      </c>
      <c r="C35" s="313">
        <v>6662</v>
      </c>
      <c r="D35" s="112">
        <v>6663</v>
      </c>
      <c r="E35" s="199">
        <v>6807</v>
      </c>
      <c r="F35" s="185">
        <v>6621</v>
      </c>
      <c r="G35" s="10">
        <v>7606</v>
      </c>
      <c r="H35" s="20">
        <f t="shared" si="0"/>
        <v>-985</v>
      </c>
      <c r="I35" s="10">
        <f t="shared" si="1"/>
        <v>186</v>
      </c>
      <c r="J35" s="20">
        <f t="shared" si="2"/>
        <v>-144</v>
      </c>
      <c r="K35" s="21">
        <f t="shared" si="3"/>
        <v>-1</v>
      </c>
    </row>
    <row r="36" spans="1:11" ht="12.75">
      <c r="A36" s="19">
        <v>31</v>
      </c>
      <c r="B36" s="13" t="s">
        <v>1237</v>
      </c>
      <c r="C36" s="313">
        <v>17</v>
      </c>
      <c r="D36" s="112">
        <v>17</v>
      </c>
      <c r="E36" s="199">
        <v>15</v>
      </c>
      <c r="F36" s="185">
        <v>13</v>
      </c>
      <c r="G36" s="10">
        <v>7</v>
      </c>
      <c r="H36" s="20">
        <f t="shared" si="0"/>
        <v>6</v>
      </c>
      <c r="I36" s="10">
        <f t="shared" si="1"/>
        <v>2</v>
      </c>
      <c r="J36" s="20">
        <f t="shared" si="2"/>
        <v>2</v>
      </c>
      <c r="K36" s="21">
        <f t="shared" si="3"/>
        <v>0</v>
      </c>
    </row>
    <row r="37" spans="1:11" ht="12.75">
      <c r="A37" s="19">
        <v>32</v>
      </c>
      <c r="B37" s="13" t="s">
        <v>1238</v>
      </c>
      <c r="C37" s="313">
        <v>211</v>
      </c>
      <c r="D37" s="112">
        <v>216</v>
      </c>
      <c r="E37" s="199">
        <v>221</v>
      </c>
      <c r="F37" s="185">
        <v>217</v>
      </c>
      <c r="G37" s="10">
        <v>202</v>
      </c>
      <c r="H37" s="20">
        <f t="shared" si="0"/>
        <v>15</v>
      </c>
      <c r="I37" s="10">
        <f t="shared" si="1"/>
        <v>4</v>
      </c>
      <c r="J37" s="20">
        <f t="shared" si="2"/>
        <v>-5</v>
      </c>
      <c r="K37" s="21">
        <f t="shared" si="3"/>
        <v>-5</v>
      </c>
    </row>
    <row r="38" spans="1:11" ht="12.75">
      <c r="A38" s="19">
        <v>33</v>
      </c>
      <c r="B38" s="13" t="s">
        <v>1283</v>
      </c>
      <c r="C38" s="313">
        <v>6</v>
      </c>
      <c r="D38" s="112">
        <v>6</v>
      </c>
      <c r="E38" s="199">
        <v>8</v>
      </c>
      <c r="F38" s="185">
        <v>6</v>
      </c>
      <c r="G38" s="10">
        <v>3</v>
      </c>
      <c r="H38" s="20">
        <f t="shared" si="0"/>
        <v>3</v>
      </c>
      <c r="I38" s="10">
        <f t="shared" si="1"/>
        <v>2</v>
      </c>
      <c r="J38" s="20">
        <f t="shared" si="2"/>
        <v>-2</v>
      </c>
      <c r="K38" s="21">
        <f t="shared" si="3"/>
        <v>0</v>
      </c>
    </row>
    <row r="39" spans="1:11" ht="12.75">
      <c r="A39" s="19">
        <v>34</v>
      </c>
      <c r="B39" s="13" t="s">
        <v>1240</v>
      </c>
      <c r="C39" s="313">
        <v>26</v>
      </c>
      <c r="D39" s="112">
        <v>26</v>
      </c>
      <c r="E39" s="199">
        <v>25</v>
      </c>
      <c r="F39" s="185">
        <v>12</v>
      </c>
      <c r="G39" s="10">
        <v>0</v>
      </c>
      <c r="H39" s="20">
        <f t="shared" si="0"/>
        <v>12</v>
      </c>
      <c r="I39" s="10">
        <f t="shared" si="1"/>
        <v>13</v>
      </c>
      <c r="J39" s="20">
        <f t="shared" si="2"/>
        <v>1</v>
      </c>
      <c r="K39" s="21">
        <f t="shared" si="3"/>
        <v>0</v>
      </c>
    </row>
    <row r="40" spans="1:11" ht="12.75">
      <c r="A40" s="19">
        <v>35</v>
      </c>
      <c r="B40" s="13" t="s">
        <v>1241</v>
      </c>
      <c r="C40" s="313">
        <v>44</v>
      </c>
      <c r="D40" s="112">
        <v>42</v>
      </c>
      <c r="E40" s="199">
        <v>42</v>
      </c>
      <c r="F40" s="185">
        <v>18</v>
      </c>
      <c r="G40" s="10">
        <v>0</v>
      </c>
      <c r="H40" s="20">
        <f t="shared" si="0"/>
        <v>18</v>
      </c>
      <c r="I40" s="10">
        <f t="shared" si="1"/>
        <v>24</v>
      </c>
      <c r="J40" s="20">
        <f t="shared" si="2"/>
        <v>0</v>
      </c>
      <c r="K40" s="21">
        <f t="shared" si="3"/>
        <v>2</v>
      </c>
    </row>
    <row r="41" spans="1:11" ht="12.75">
      <c r="A41" s="19"/>
      <c r="B41" s="211"/>
      <c r="C41" s="211"/>
      <c r="D41" s="223"/>
      <c r="E41" s="215"/>
      <c r="F41" s="216"/>
      <c r="G41" s="218"/>
      <c r="H41" s="20"/>
      <c r="I41" s="10"/>
      <c r="J41" s="20"/>
      <c r="K41" s="21"/>
    </row>
    <row r="42" spans="1:11" ht="12.75">
      <c r="A42" s="1111" t="s">
        <v>1212</v>
      </c>
      <c r="B42" s="1071"/>
      <c r="C42" s="306">
        <v>690899</v>
      </c>
      <c r="D42" s="224">
        <f>SUM(D6:D40)</f>
        <v>690171</v>
      </c>
      <c r="E42" s="200">
        <v>677816</v>
      </c>
      <c r="F42" s="215">
        <f>SUM(F6:F40)</f>
        <v>653898</v>
      </c>
      <c r="G42" s="186">
        <v>637293</v>
      </c>
      <c r="H42" s="221">
        <f>F42-G42</f>
        <v>16605</v>
      </c>
      <c r="I42" s="314">
        <f>E42-F42</f>
        <v>23918</v>
      </c>
      <c r="J42" s="221">
        <f>D42-E42</f>
        <v>12355</v>
      </c>
      <c r="K42" s="225">
        <f t="shared" si="3"/>
        <v>728</v>
      </c>
    </row>
    <row r="43" ht="12.75">
      <c r="A43" s="14" t="s">
        <v>1491</v>
      </c>
    </row>
    <row r="44" spans="1:2" ht="12.75">
      <c r="A44" s="65" t="s">
        <v>1486</v>
      </c>
      <c r="B44" t="s">
        <v>1487</v>
      </c>
    </row>
    <row r="45" ht="12.75">
      <c r="A45" s="114" t="s">
        <v>1480</v>
      </c>
    </row>
    <row r="53" spans="2:3" ht="12.75">
      <c r="B53" s="301"/>
      <c r="C53" s="301"/>
    </row>
  </sheetData>
  <sheetProtection/>
  <mergeCells count="5">
    <mergeCell ref="A1:K1"/>
    <mergeCell ref="A42:B42"/>
    <mergeCell ref="H3:K3"/>
    <mergeCell ref="A3:A4"/>
    <mergeCell ref="C3:G3"/>
  </mergeCells>
  <printOptions horizontalCentered="1"/>
  <pageMargins left="0.75" right="0.75" top="1" bottom="0.75" header="0.5" footer="0.5"/>
  <pageSetup horizontalDpi="600" verticalDpi="600" orientation="portrait" paperSize="9" scale="88" r:id="rId1"/>
  <headerFooter alignWithMargins="0">
    <oddHeader>&amp;LFOREST</oddHeader>
    <oddFooter>&amp;C38</oddFooter>
  </headerFooter>
</worksheet>
</file>

<file path=xl/worksheets/sheet35.xml><?xml version="1.0" encoding="utf-8"?>
<worksheet xmlns="http://schemas.openxmlformats.org/spreadsheetml/2006/main" xmlns:r="http://schemas.openxmlformats.org/officeDocument/2006/relationships">
  <dimension ref="A1:I79"/>
  <sheetViews>
    <sheetView view="pageBreakPreview" zoomScale="60" workbookViewId="0" topLeftCell="A43">
      <selection activeCell="L80" sqref="L80"/>
    </sheetView>
  </sheetViews>
  <sheetFormatPr defaultColWidth="9.140625" defaultRowHeight="12.75"/>
  <cols>
    <col min="1" max="1" width="9.28125" style="65" bestFit="1" customWidth="1"/>
    <col min="2" max="2" width="17.7109375" style="0" bestFit="1" customWidth="1"/>
    <col min="3" max="4" width="10.140625" style="0" bestFit="1" customWidth="1"/>
    <col min="5" max="5" width="9.8515625" style="0" bestFit="1" customWidth="1"/>
    <col min="6" max="6" width="10.421875" style="0" bestFit="1" customWidth="1"/>
    <col min="7" max="7" width="9.8515625" style="0" bestFit="1" customWidth="1"/>
    <col min="8" max="8" width="10.421875" style="0" bestFit="1" customWidth="1"/>
    <col min="9" max="9" width="9.7109375" style="0" bestFit="1" customWidth="1"/>
  </cols>
  <sheetData>
    <row r="1" spans="1:9" ht="15">
      <c r="A1" s="1121" t="s">
        <v>34</v>
      </c>
      <c r="B1" s="1122"/>
      <c r="C1" s="1122"/>
      <c r="D1" s="1122"/>
      <c r="E1" s="1122"/>
      <c r="F1" s="1122"/>
      <c r="G1" s="1122"/>
      <c r="H1" s="1122"/>
      <c r="I1" s="1123"/>
    </row>
    <row r="2" spans="1:9" ht="12.75" customHeight="1">
      <c r="A2" s="995" t="s">
        <v>1276</v>
      </c>
      <c r="B2" s="995" t="s">
        <v>1309</v>
      </c>
      <c r="C2" s="1124" t="s">
        <v>35</v>
      </c>
      <c r="D2" s="993"/>
      <c r="E2" s="993"/>
      <c r="F2" s="993"/>
      <c r="G2" s="993"/>
      <c r="H2" s="993"/>
      <c r="I2" s="994"/>
    </row>
    <row r="3" spans="1:9" ht="12.75">
      <c r="A3" s="995"/>
      <c r="B3" s="995"/>
      <c r="C3" s="37">
        <v>1995</v>
      </c>
      <c r="D3" s="37">
        <v>1997</v>
      </c>
      <c r="E3" s="37">
        <v>1999</v>
      </c>
      <c r="F3" s="37">
        <v>2001</v>
      </c>
      <c r="G3" s="37">
        <v>2003</v>
      </c>
      <c r="H3" s="37">
        <v>2005</v>
      </c>
      <c r="I3" s="37">
        <v>2007</v>
      </c>
    </row>
    <row r="4" spans="1:9" ht="12.75">
      <c r="A4" s="64">
        <v>1</v>
      </c>
      <c r="B4" s="64">
        <v>2</v>
      </c>
      <c r="C4" s="39">
        <v>3</v>
      </c>
      <c r="D4" s="39">
        <v>4</v>
      </c>
      <c r="E4" s="39">
        <v>5</v>
      </c>
      <c r="F4" s="39">
        <v>6</v>
      </c>
      <c r="G4" s="39">
        <v>7</v>
      </c>
      <c r="H4" s="39">
        <v>8</v>
      </c>
      <c r="I4" s="39">
        <v>9</v>
      </c>
    </row>
    <row r="5" spans="1:9" ht="12.75">
      <c r="A5" s="356"/>
      <c r="B5" s="356"/>
      <c r="C5" s="221"/>
      <c r="D5" s="221"/>
      <c r="E5" s="221"/>
      <c r="F5" s="221"/>
      <c r="G5" s="221"/>
      <c r="H5" s="221"/>
      <c r="I5" s="221"/>
    </row>
    <row r="6" spans="1:9" ht="16.5" customHeight="1">
      <c r="A6" s="356">
        <v>1</v>
      </c>
      <c r="B6" s="357" t="s">
        <v>1214</v>
      </c>
      <c r="C6" s="358">
        <v>63726</v>
      </c>
      <c r="D6" s="358">
        <v>63814</v>
      </c>
      <c r="E6" s="358">
        <v>63814</v>
      </c>
      <c r="F6" s="358">
        <v>63814</v>
      </c>
      <c r="G6" s="358">
        <v>63821</v>
      </c>
      <c r="H6" s="358">
        <v>63821</v>
      </c>
      <c r="I6" s="358">
        <v>63814</v>
      </c>
    </row>
    <row r="7" spans="1:9" ht="16.5" customHeight="1">
      <c r="A7" s="356">
        <v>2</v>
      </c>
      <c r="B7" s="359" t="s">
        <v>1215</v>
      </c>
      <c r="C7" s="358">
        <v>51540</v>
      </c>
      <c r="D7" s="358">
        <v>51540</v>
      </c>
      <c r="E7" s="358">
        <v>51540</v>
      </c>
      <c r="F7" s="358">
        <v>51540</v>
      </c>
      <c r="G7" s="358">
        <v>51540</v>
      </c>
      <c r="H7" s="358">
        <v>51540</v>
      </c>
      <c r="I7" s="358">
        <v>51540</v>
      </c>
    </row>
    <row r="8" spans="1:9" ht="16.5" customHeight="1">
      <c r="A8" s="356">
        <v>3</v>
      </c>
      <c r="B8" s="359" t="s">
        <v>1216</v>
      </c>
      <c r="C8" s="358">
        <v>30708</v>
      </c>
      <c r="D8" s="358">
        <v>30708</v>
      </c>
      <c r="E8" s="358">
        <v>30708</v>
      </c>
      <c r="F8" s="358">
        <v>27018</v>
      </c>
      <c r="G8" s="358">
        <v>27018</v>
      </c>
      <c r="H8" s="358">
        <v>26832</v>
      </c>
      <c r="I8" s="358">
        <v>26832</v>
      </c>
    </row>
    <row r="9" spans="1:9" ht="16.5" customHeight="1">
      <c r="A9" s="356">
        <v>4</v>
      </c>
      <c r="B9" s="359" t="s">
        <v>1217</v>
      </c>
      <c r="C9" s="358">
        <v>29226</v>
      </c>
      <c r="D9" s="358">
        <v>29226</v>
      </c>
      <c r="E9" s="358">
        <v>29226</v>
      </c>
      <c r="F9" s="358">
        <v>6078</v>
      </c>
      <c r="G9" s="358">
        <v>6078</v>
      </c>
      <c r="H9" s="358">
        <v>6473</v>
      </c>
      <c r="I9" s="358">
        <v>6473</v>
      </c>
    </row>
    <row r="10" spans="1:9" ht="16.5" customHeight="1">
      <c r="A10" s="356">
        <v>5</v>
      </c>
      <c r="B10" s="359" t="s">
        <v>1277</v>
      </c>
      <c r="C10" s="358"/>
      <c r="D10" s="358"/>
      <c r="E10" s="358"/>
      <c r="F10" s="358">
        <v>59285</v>
      </c>
      <c r="G10" s="358">
        <v>59285</v>
      </c>
      <c r="H10" s="358">
        <v>59772</v>
      </c>
      <c r="I10" s="358">
        <v>59772</v>
      </c>
    </row>
    <row r="11" spans="1:9" ht="16.5" customHeight="1">
      <c r="A11" s="356">
        <v>6</v>
      </c>
      <c r="B11" s="359" t="s">
        <v>1239</v>
      </c>
      <c r="C11" s="358">
        <v>42</v>
      </c>
      <c r="D11" s="358">
        <v>42</v>
      </c>
      <c r="E11" s="358">
        <v>85</v>
      </c>
      <c r="F11" s="358">
        <v>85</v>
      </c>
      <c r="G11" s="358">
        <v>85</v>
      </c>
      <c r="H11" s="358">
        <v>85</v>
      </c>
      <c r="I11" s="358">
        <v>85</v>
      </c>
    </row>
    <row r="12" spans="1:9" ht="16.5" customHeight="1">
      <c r="A12" s="356">
        <v>7</v>
      </c>
      <c r="B12" s="359" t="s">
        <v>1249</v>
      </c>
      <c r="C12" s="358" t="s">
        <v>36</v>
      </c>
      <c r="D12" s="358">
        <v>1424</v>
      </c>
      <c r="E12" s="358">
        <v>1424</v>
      </c>
      <c r="F12" s="358">
        <v>1424</v>
      </c>
      <c r="G12" s="358">
        <v>1224</v>
      </c>
      <c r="H12" s="358">
        <v>1224</v>
      </c>
      <c r="I12" s="358">
        <v>1224</v>
      </c>
    </row>
    <row r="13" spans="1:9" ht="16.5" customHeight="1">
      <c r="A13" s="356">
        <v>8</v>
      </c>
      <c r="B13" s="359" t="s">
        <v>1218</v>
      </c>
      <c r="C13" s="358">
        <v>19388</v>
      </c>
      <c r="D13" s="358">
        <v>19393</v>
      </c>
      <c r="E13" s="358">
        <v>19393</v>
      </c>
      <c r="F13" s="358">
        <v>18999</v>
      </c>
      <c r="G13" s="358">
        <v>19113</v>
      </c>
      <c r="H13" s="358">
        <v>18962</v>
      </c>
      <c r="I13" s="358">
        <v>18927</v>
      </c>
    </row>
    <row r="14" spans="1:9" ht="16.5" customHeight="1">
      <c r="A14" s="356">
        <v>9</v>
      </c>
      <c r="B14" s="359" t="s">
        <v>1219</v>
      </c>
      <c r="C14" s="358">
        <v>1687</v>
      </c>
      <c r="D14" s="358">
        <v>1673</v>
      </c>
      <c r="E14" s="358">
        <v>1673</v>
      </c>
      <c r="F14" s="358">
        <v>1551</v>
      </c>
      <c r="G14" s="358">
        <v>1558</v>
      </c>
      <c r="H14" s="358">
        <v>1559</v>
      </c>
      <c r="I14" s="358">
        <v>1559</v>
      </c>
    </row>
    <row r="15" spans="1:9" ht="16.5" customHeight="1">
      <c r="A15" s="356">
        <v>10</v>
      </c>
      <c r="B15" s="359" t="s">
        <v>1220</v>
      </c>
      <c r="C15" s="358">
        <v>37591</v>
      </c>
      <c r="D15" s="358">
        <v>35407</v>
      </c>
      <c r="E15" s="358">
        <v>35407</v>
      </c>
      <c r="F15" s="358">
        <v>37033</v>
      </c>
      <c r="G15" s="358">
        <v>37033</v>
      </c>
      <c r="H15" s="358">
        <v>37033</v>
      </c>
      <c r="I15" s="358">
        <v>37033</v>
      </c>
    </row>
    <row r="16" spans="1:9" ht="16.5" customHeight="1">
      <c r="A16" s="356">
        <v>11</v>
      </c>
      <c r="B16" s="359" t="s">
        <v>1221</v>
      </c>
      <c r="C16" s="358">
        <v>20174</v>
      </c>
      <c r="D16" s="358">
        <v>20182</v>
      </c>
      <c r="E16" s="358">
        <v>20182</v>
      </c>
      <c r="F16" s="358">
        <v>20230</v>
      </c>
      <c r="G16" s="358">
        <v>20230</v>
      </c>
      <c r="H16" s="358">
        <v>20230</v>
      </c>
      <c r="I16" s="358">
        <v>20230</v>
      </c>
    </row>
    <row r="17" spans="1:9" ht="16.5" customHeight="1">
      <c r="A17" s="356">
        <v>12</v>
      </c>
      <c r="B17" s="359" t="s">
        <v>1268</v>
      </c>
      <c r="C17" s="358"/>
      <c r="D17" s="358"/>
      <c r="E17" s="358"/>
      <c r="F17" s="358">
        <v>23605</v>
      </c>
      <c r="G17" s="358">
        <v>23605</v>
      </c>
      <c r="H17" s="358">
        <v>23605</v>
      </c>
      <c r="I17" s="358">
        <v>23605</v>
      </c>
    </row>
    <row r="18" spans="1:9" ht="16.5" customHeight="1">
      <c r="A18" s="356">
        <v>13</v>
      </c>
      <c r="B18" s="359" t="s">
        <v>1222</v>
      </c>
      <c r="C18" s="358">
        <v>38646</v>
      </c>
      <c r="D18" s="358">
        <v>38724</v>
      </c>
      <c r="E18" s="358">
        <v>38724</v>
      </c>
      <c r="F18" s="358">
        <v>38724</v>
      </c>
      <c r="G18" s="358">
        <v>43084</v>
      </c>
      <c r="H18" s="358">
        <v>38284</v>
      </c>
      <c r="I18" s="358">
        <v>38284</v>
      </c>
    </row>
    <row r="19" spans="1:9" ht="16.5" customHeight="1">
      <c r="A19" s="356">
        <v>14</v>
      </c>
      <c r="B19" s="359" t="s">
        <v>1223</v>
      </c>
      <c r="C19" s="358">
        <v>11222</v>
      </c>
      <c r="D19" s="358">
        <v>11221</v>
      </c>
      <c r="E19" s="358">
        <v>11221</v>
      </c>
      <c r="F19" s="358">
        <v>11221</v>
      </c>
      <c r="G19" s="358">
        <v>11268</v>
      </c>
      <c r="H19" s="358">
        <v>11265</v>
      </c>
      <c r="I19" s="358">
        <v>11265</v>
      </c>
    </row>
    <row r="20" spans="1:9" ht="16.5" customHeight="1">
      <c r="A20" s="356">
        <v>15</v>
      </c>
      <c r="B20" s="359" t="s">
        <v>1224</v>
      </c>
      <c r="C20" s="358">
        <v>155514</v>
      </c>
      <c r="D20" s="358">
        <v>154497</v>
      </c>
      <c r="E20" s="358">
        <v>154497</v>
      </c>
      <c r="F20" s="358">
        <v>95221</v>
      </c>
      <c r="G20" s="358">
        <v>95221</v>
      </c>
      <c r="H20" s="358">
        <v>94689</v>
      </c>
      <c r="I20" s="358">
        <v>94689</v>
      </c>
    </row>
    <row r="21" spans="1:9" ht="16.5" customHeight="1">
      <c r="A21" s="356">
        <v>16</v>
      </c>
      <c r="B21" s="359" t="s">
        <v>1225</v>
      </c>
      <c r="C21" s="358">
        <v>63861</v>
      </c>
      <c r="D21" s="358">
        <v>63842</v>
      </c>
      <c r="E21" s="358">
        <v>63842</v>
      </c>
      <c r="F21" s="358">
        <v>61939</v>
      </c>
      <c r="G21" s="358">
        <v>61939</v>
      </c>
      <c r="H21" s="358">
        <v>61939</v>
      </c>
      <c r="I21" s="358">
        <v>61939</v>
      </c>
    </row>
    <row r="22" spans="1:9" ht="16.5" customHeight="1">
      <c r="A22" s="356">
        <v>17</v>
      </c>
      <c r="B22" s="359" t="s">
        <v>1226</v>
      </c>
      <c r="C22" s="358">
        <v>15154</v>
      </c>
      <c r="D22" s="358">
        <v>15154</v>
      </c>
      <c r="E22" s="358">
        <v>15154</v>
      </c>
      <c r="F22" s="358">
        <v>17418</v>
      </c>
      <c r="G22" s="358">
        <v>17418</v>
      </c>
      <c r="H22" s="358">
        <v>17418</v>
      </c>
      <c r="I22" s="358">
        <v>17418</v>
      </c>
    </row>
    <row r="23" spans="1:9" ht="16.5" customHeight="1">
      <c r="A23" s="356">
        <v>18</v>
      </c>
      <c r="B23" s="359" t="s">
        <v>1227</v>
      </c>
      <c r="C23" s="358">
        <v>9496</v>
      </c>
      <c r="D23" s="358">
        <v>9496</v>
      </c>
      <c r="E23" s="358">
        <v>9496</v>
      </c>
      <c r="F23" s="358">
        <v>9496</v>
      </c>
      <c r="G23" s="358">
        <v>9496</v>
      </c>
      <c r="H23" s="358">
        <v>9496</v>
      </c>
      <c r="I23" s="358">
        <v>9496</v>
      </c>
    </row>
    <row r="24" spans="1:9" ht="16.5" customHeight="1">
      <c r="A24" s="356">
        <v>19</v>
      </c>
      <c r="B24" s="359" t="s">
        <v>1248</v>
      </c>
      <c r="C24" s="358">
        <v>15935</v>
      </c>
      <c r="D24" s="358">
        <v>15935</v>
      </c>
      <c r="E24" s="358">
        <v>15935</v>
      </c>
      <c r="F24" s="358">
        <v>15935</v>
      </c>
      <c r="G24" s="358">
        <v>16717</v>
      </c>
      <c r="H24" s="358">
        <v>16717</v>
      </c>
      <c r="I24" s="358">
        <v>16717</v>
      </c>
    </row>
    <row r="25" spans="1:9" ht="16.5" customHeight="1">
      <c r="A25" s="356">
        <v>20</v>
      </c>
      <c r="B25" s="359" t="s">
        <v>1228</v>
      </c>
      <c r="C25" s="358">
        <v>8625</v>
      </c>
      <c r="D25" s="358">
        <v>8629</v>
      </c>
      <c r="E25" s="358">
        <v>8629</v>
      </c>
      <c r="F25" s="358">
        <v>8629</v>
      </c>
      <c r="G25" s="358">
        <v>8629</v>
      </c>
      <c r="H25" s="358">
        <v>9222</v>
      </c>
      <c r="I25" s="358">
        <v>9222</v>
      </c>
    </row>
    <row r="26" spans="1:9" ht="16.5" customHeight="1">
      <c r="A26" s="356">
        <v>21</v>
      </c>
      <c r="B26" s="359" t="s">
        <v>1229</v>
      </c>
      <c r="C26" s="358">
        <v>57184</v>
      </c>
      <c r="D26" s="358">
        <v>57184</v>
      </c>
      <c r="E26" s="358">
        <v>57184</v>
      </c>
      <c r="F26" s="358">
        <v>58135</v>
      </c>
      <c r="G26" s="358">
        <v>58136</v>
      </c>
      <c r="H26" s="358">
        <v>58136</v>
      </c>
      <c r="I26" s="358">
        <v>58136</v>
      </c>
    </row>
    <row r="27" spans="1:9" ht="16.5" customHeight="1">
      <c r="A27" s="356">
        <v>22</v>
      </c>
      <c r="B27" s="359" t="s">
        <v>1230</v>
      </c>
      <c r="C27" s="358">
        <v>2842</v>
      </c>
      <c r="D27" s="358">
        <v>2901</v>
      </c>
      <c r="E27" s="358">
        <v>2901</v>
      </c>
      <c r="F27" s="358">
        <v>3059</v>
      </c>
      <c r="G27" s="358">
        <v>3084</v>
      </c>
      <c r="H27" s="358">
        <v>3084</v>
      </c>
      <c r="I27" s="358">
        <v>3058</v>
      </c>
    </row>
    <row r="28" spans="1:9" ht="16.5" customHeight="1">
      <c r="A28" s="356">
        <v>23</v>
      </c>
      <c r="B28" s="359" t="s">
        <v>1231</v>
      </c>
      <c r="C28" s="358">
        <v>31559</v>
      </c>
      <c r="D28" s="358">
        <v>31700</v>
      </c>
      <c r="E28" s="358">
        <v>31700</v>
      </c>
      <c r="F28" s="358">
        <v>32494</v>
      </c>
      <c r="G28" s="358">
        <v>32488</v>
      </c>
      <c r="H28" s="358">
        <v>32488</v>
      </c>
      <c r="I28" s="358">
        <v>32639</v>
      </c>
    </row>
    <row r="29" spans="1:9" ht="16.5" customHeight="1">
      <c r="A29" s="356">
        <v>24</v>
      </c>
      <c r="B29" s="359" t="s">
        <v>1232</v>
      </c>
      <c r="C29" s="358">
        <v>2650</v>
      </c>
      <c r="D29" s="358">
        <v>2650</v>
      </c>
      <c r="E29" s="358">
        <v>2650</v>
      </c>
      <c r="F29" s="358">
        <v>5765</v>
      </c>
      <c r="G29" s="358">
        <v>5841</v>
      </c>
      <c r="H29" s="358">
        <v>5841</v>
      </c>
      <c r="I29" s="358">
        <v>5841</v>
      </c>
    </row>
    <row r="30" spans="1:9" ht="16.5" customHeight="1">
      <c r="A30" s="356">
        <v>25</v>
      </c>
      <c r="B30" s="359" t="s">
        <v>1233</v>
      </c>
      <c r="C30" s="358">
        <v>22699</v>
      </c>
      <c r="D30" s="358">
        <v>22628</v>
      </c>
      <c r="E30" s="358">
        <v>22628</v>
      </c>
      <c r="F30" s="358">
        <v>22871</v>
      </c>
      <c r="G30" s="358">
        <v>22871</v>
      </c>
      <c r="H30" s="358">
        <v>22877</v>
      </c>
      <c r="I30" s="358">
        <v>22877</v>
      </c>
    </row>
    <row r="31" spans="1:9" ht="16.5" customHeight="1">
      <c r="A31" s="356">
        <v>26</v>
      </c>
      <c r="B31" s="359" t="s">
        <v>1234</v>
      </c>
      <c r="C31" s="358">
        <v>6292</v>
      </c>
      <c r="D31" s="358">
        <v>6293</v>
      </c>
      <c r="E31" s="358">
        <v>6293</v>
      </c>
      <c r="F31" s="358">
        <v>6293</v>
      </c>
      <c r="G31" s="358">
        <v>6293</v>
      </c>
      <c r="H31" s="358">
        <v>6294</v>
      </c>
      <c r="I31" s="358">
        <v>6294</v>
      </c>
    </row>
    <row r="32" spans="1:9" ht="16.5" customHeight="1">
      <c r="A32" s="356">
        <v>27</v>
      </c>
      <c r="B32" s="359" t="s">
        <v>1235</v>
      </c>
      <c r="C32" s="358">
        <v>51501</v>
      </c>
      <c r="D32" s="358">
        <v>51663</v>
      </c>
      <c r="E32" s="358">
        <v>51663</v>
      </c>
      <c r="F32" s="358">
        <v>16826</v>
      </c>
      <c r="G32" s="358">
        <v>16826</v>
      </c>
      <c r="H32" s="358">
        <v>16796</v>
      </c>
      <c r="I32" s="358">
        <v>16583</v>
      </c>
    </row>
    <row r="33" spans="1:9" ht="16.5" customHeight="1">
      <c r="A33" s="356">
        <v>28</v>
      </c>
      <c r="B33" s="359" t="s">
        <v>1422</v>
      </c>
      <c r="C33" s="358"/>
      <c r="D33" s="358"/>
      <c r="E33" s="358"/>
      <c r="F33" s="358">
        <v>34662</v>
      </c>
      <c r="G33" s="358">
        <v>34662</v>
      </c>
      <c r="H33" s="358">
        <v>34651</v>
      </c>
      <c r="I33" s="358">
        <v>34651</v>
      </c>
    </row>
    <row r="34" spans="1:9" ht="16.5" customHeight="1">
      <c r="A34" s="356">
        <v>29</v>
      </c>
      <c r="B34" s="359" t="s">
        <v>1236</v>
      </c>
      <c r="C34" s="358">
        <v>11879</v>
      </c>
      <c r="D34" s="358">
        <v>11879</v>
      </c>
      <c r="E34" s="358">
        <v>11879</v>
      </c>
      <c r="F34" s="358">
        <v>11879</v>
      </c>
      <c r="G34" s="358">
        <v>11879</v>
      </c>
      <c r="H34" s="358">
        <v>11879</v>
      </c>
      <c r="I34" s="358">
        <v>11879</v>
      </c>
    </row>
    <row r="35" spans="1:9" ht="16.5" customHeight="1">
      <c r="A35" s="356">
        <v>30</v>
      </c>
      <c r="B35" s="359" t="s">
        <v>1332</v>
      </c>
      <c r="C35" s="358">
        <f>7171+31+207+0</f>
        <v>7409</v>
      </c>
      <c r="D35" s="358">
        <f>7171+31+203</f>
        <v>7405</v>
      </c>
      <c r="E35" s="358">
        <f>7171+31+203</f>
        <v>7405</v>
      </c>
      <c r="F35" s="358">
        <v>7407</v>
      </c>
      <c r="G35" s="358">
        <v>7410</v>
      </c>
      <c r="H35" s="358">
        <v>7414</v>
      </c>
      <c r="I35" s="358">
        <v>7430</v>
      </c>
    </row>
    <row r="36" spans="1:9" ht="16.5" customHeight="1">
      <c r="A36" s="1111" t="s">
        <v>1212</v>
      </c>
      <c r="B36" s="1111"/>
      <c r="C36" s="226">
        <f>SUM(C6:C35)+1256</f>
        <v>767806</v>
      </c>
      <c r="D36" s="226">
        <v>765209</v>
      </c>
      <c r="E36" s="226">
        <v>765254</v>
      </c>
      <c r="F36" s="226">
        <v>768436</v>
      </c>
      <c r="G36" s="226">
        <v>774740</v>
      </c>
      <c r="H36" s="226">
        <v>769626</v>
      </c>
      <c r="I36" s="226">
        <v>769512</v>
      </c>
    </row>
    <row r="37" spans="1:9" ht="12.75">
      <c r="A37" s="1129" t="s">
        <v>37</v>
      </c>
      <c r="B37" s="1129"/>
      <c r="C37" s="1129"/>
      <c r="D37" s="1129"/>
      <c r="E37" s="1129"/>
      <c r="F37" s="1129"/>
      <c r="G37" s="360"/>
      <c r="H37" s="360"/>
      <c r="I37" s="360"/>
    </row>
    <row r="38" spans="2:9" ht="12.75">
      <c r="B38" s="97" t="s">
        <v>38</v>
      </c>
      <c r="D38" s="97"/>
      <c r="E38" s="97"/>
      <c r="F38" s="97"/>
      <c r="G38" s="97"/>
      <c r="H38" s="88"/>
      <c r="I38" s="97"/>
    </row>
    <row r="39" spans="4:9" ht="12.75">
      <c r="D39" s="97"/>
      <c r="E39" s="97" t="s">
        <v>39</v>
      </c>
      <c r="F39" s="97"/>
      <c r="G39" s="97"/>
      <c r="H39" s="97"/>
      <c r="I39" s="97"/>
    </row>
    <row r="40" spans="4:9" ht="12.75">
      <c r="D40" s="97"/>
      <c r="E40" s="97"/>
      <c r="F40" s="97"/>
      <c r="G40" s="97"/>
      <c r="H40" s="97"/>
      <c r="I40" s="97"/>
    </row>
    <row r="41" spans="4:9" ht="12.75">
      <c r="D41" s="88"/>
      <c r="E41" s="88"/>
      <c r="F41" s="88"/>
      <c r="G41" s="88"/>
      <c r="H41" s="88"/>
      <c r="I41" s="88"/>
    </row>
    <row r="43" spans="1:9" ht="28.5" customHeight="1">
      <c r="A43" s="1126" t="s">
        <v>43</v>
      </c>
      <c r="B43" s="1127"/>
      <c r="C43" s="1127"/>
      <c r="D43" s="1127"/>
      <c r="E43" s="1127"/>
      <c r="F43" s="1127"/>
      <c r="G43" s="1127"/>
      <c r="H43" s="1127"/>
      <c r="I43" s="1128"/>
    </row>
    <row r="44" spans="1:9" ht="12.75" customHeight="1">
      <c r="A44" s="363"/>
      <c r="B44" s="363"/>
      <c r="C44" s="1124" t="s">
        <v>1325</v>
      </c>
      <c r="D44" s="993"/>
      <c r="E44" s="993"/>
      <c r="F44" s="993"/>
      <c r="G44" s="993"/>
      <c r="H44" s="993"/>
      <c r="I44" s="994"/>
    </row>
    <row r="45" spans="1:9" ht="12.75">
      <c r="A45" s="37" t="s">
        <v>1276</v>
      </c>
      <c r="B45" s="37" t="s">
        <v>1309</v>
      </c>
      <c r="C45" s="37">
        <v>1995</v>
      </c>
      <c r="D45" s="37">
        <v>1997</v>
      </c>
      <c r="E45" s="37">
        <v>1999</v>
      </c>
      <c r="F45" s="37">
        <v>2001</v>
      </c>
      <c r="G45" s="37">
        <v>2003</v>
      </c>
      <c r="H45" s="37">
        <v>2005</v>
      </c>
      <c r="I45" s="37">
        <v>2007</v>
      </c>
    </row>
    <row r="46" spans="1:9" ht="12.75">
      <c r="A46" s="64">
        <v>1</v>
      </c>
      <c r="B46" s="64">
        <v>2</v>
      </c>
      <c r="C46" s="39">
        <v>3</v>
      </c>
      <c r="D46" s="39">
        <v>4</v>
      </c>
      <c r="E46" s="39">
        <v>5</v>
      </c>
      <c r="F46" s="39">
        <v>6</v>
      </c>
      <c r="G46" s="39">
        <v>7</v>
      </c>
      <c r="H46" s="39">
        <v>8</v>
      </c>
      <c r="I46" s="39">
        <v>9</v>
      </c>
    </row>
    <row r="47" spans="1:9" ht="16.5" customHeight="1">
      <c r="A47" s="361">
        <v>1</v>
      </c>
      <c r="B47" s="357" t="s">
        <v>1214</v>
      </c>
      <c r="C47" s="316">
        <v>23.167278028421958</v>
      </c>
      <c r="D47" s="316">
        <v>23.2</v>
      </c>
      <c r="E47" s="316">
        <v>23.2</v>
      </c>
      <c r="F47" s="316">
        <v>23.2</v>
      </c>
      <c r="G47" s="316">
        <v>23.2</v>
      </c>
      <c r="H47" s="316">
        <v>23.2</v>
      </c>
      <c r="I47" s="290">
        <v>23.19927000134512</v>
      </c>
    </row>
    <row r="48" spans="1:9" ht="16.5" customHeight="1">
      <c r="A48" s="361">
        <v>2</v>
      </c>
      <c r="B48" s="359" t="s">
        <v>1215</v>
      </c>
      <c r="C48" s="316">
        <v>61.54544260415796</v>
      </c>
      <c r="D48" s="316">
        <v>61.55</v>
      </c>
      <c r="E48" s="316">
        <v>61.55</v>
      </c>
      <c r="F48" s="316">
        <v>61.55</v>
      </c>
      <c r="G48" s="316">
        <v>61.55</v>
      </c>
      <c r="H48" s="316">
        <v>61.55</v>
      </c>
      <c r="I48" s="290">
        <v>61.54544260415796</v>
      </c>
    </row>
    <row r="49" spans="1:9" ht="16.5" customHeight="1">
      <c r="A49" s="361">
        <v>3</v>
      </c>
      <c r="B49" s="359" t="s">
        <v>1216</v>
      </c>
      <c r="C49" s="316">
        <v>39.149391876386446</v>
      </c>
      <c r="D49" s="316">
        <v>39.15</v>
      </c>
      <c r="E49" s="316">
        <v>39.15</v>
      </c>
      <c r="F49" s="316">
        <v>34.45</v>
      </c>
      <c r="G49" s="316">
        <v>34.45</v>
      </c>
      <c r="H49" s="316">
        <v>34.21</v>
      </c>
      <c r="I49" s="290">
        <v>34.20790943165303</v>
      </c>
    </row>
    <row r="50" spans="1:9" ht="16.5" customHeight="1">
      <c r="A50" s="361">
        <v>4</v>
      </c>
      <c r="B50" s="359" t="s">
        <v>1217</v>
      </c>
      <c r="C50" s="316" t="s">
        <v>40</v>
      </c>
      <c r="D50" s="316">
        <v>16.81</v>
      </c>
      <c r="E50" s="316">
        <v>16.81</v>
      </c>
      <c r="F50" s="316">
        <v>6.45</v>
      </c>
      <c r="G50" s="316">
        <v>6.87</v>
      </c>
      <c r="H50" s="316">
        <v>6.87</v>
      </c>
      <c r="I50" s="290">
        <v>6.874249970795324</v>
      </c>
    </row>
    <row r="51" spans="1:9" ht="16.5" customHeight="1">
      <c r="A51" s="361">
        <v>5</v>
      </c>
      <c r="B51" s="359" t="s">
        <v>1277</v>
      </c>
      <c r="C51" s="316"/>
      <c r="D51" s="316"/>
      <c r="E51" s="316"/>
      <c r="F51" s="316">
        <v>43.85</v>
      </c>
      <c r="G51" s="316">
        <v>44.21</v>
      </c>
      <c r="H51" s="316">
        <v>44.21</v>
      </c>
      <c r="I51" s="290">
        <v>44.21300234483065</v>
      </c>
    </row>
    <row r="52" spans="1:9" ht="16.5" customHeight="1">
      <c r="A52" s="361">
        <v>6</v>
      </c>
      <c r="B52" s="359" t="s">
        <v>1239</v>
      </c>
      <c r="C52" s="316">
        <v>2.832097100472016</v>
      </c>
      <c r="D52" s="316">
        <v>2.83</v>
      </c>
      <c r="E52" s="316">
        <v>5.73</v>
      </c>
      <c r="F52" s="316">
        <v>5.73</v>
      </c>
      <c r="G52" s="316">
        <v>5.73</v>
      </c>
      <c r="H52" s="316">
        <v>5.73</v>
      </c>
      <c r="I52" s="290">
        <v>5.731625084288605</v>
      </c>
    </row>
    <row r="53" spans="1:9" ht="16.5" customHeight="1">
      <c r="A53" s="361">
        <v>7</v>
      </c>
      <c r="B53" s="359" t="s">
        <v>1249</v>
      </c>
      <c r="C53" s="316">
        <v>32.93</v>
      </c>
      <c r="D53" s="316">
        <v>37.34</v>
      </c>
      <c r="E53" s="316">
        <v>37.34</v>
      </c>
      <c r="F53" s="316">
        <v>33.07</v>
      </c>
      <c r="G53" s="316">
        <v>33.06</v>
      </c>
      <c r="H53" s="316">
        <v>33.06</v>
      </c>
      <c r="I53" s="290">
        <v>33.06320907617504</v>
      </c>
    </row>
    <row r="54" spans="1:9" ht="16.5" customHeight="1">
      <c r="A54" s="361">
        <v>8</v>
      </c>
      <c r="B54" s="359" t="s">
        <v>1218</v>
      </c>
      <c r="C54" s="316">
        <v>9.890726551101407</v>
      </c>
      <c r="D54" s="316">
        <v>9.89</v>
      </c>
      <c r="E54" s="316">
        <v>9.89</v>
      </c>
      <c r="F54" s="316">
        <v>9.69</v>
      </c>
      <c r="G54" s="316">
        <v>9.75</v>
      </c>
      <c r="H54" s="316">
        <v>9.67</v>
      </c>
      <c r="I54" s="290">
        <v>9.655548866963912</v>
      </c>
    </row>
    <row r="55" spans="1:9" ht="16.5" customHeight="1">
      <c r="A55" s="361">
        <v>9</v>
      </c>
      <c r="B55" s="359" t="s">
        <v>1219</v>
      </c>
      <c r="C55" s="316">
        <v>3.8157061431285624</v>
      </c>
      <c r="D55" s="316">
        <v>3.78</v>
      </c>
      <c r="E55" s="316">
        <v>3.78</v>
      </c>
      <c r="F55" s="316">
        <v>3.51</v>
      </c>
      <c r="G55" s="316">
        <v>3.52</v>
      </c>
      <c r="H55" s="316">
        <v>3.53</v>
      </c>
      <c r="I55" s="290">
        <v>3.5261919840767217</v>
      </c>
    </row>
    <row r="56" spans="1:9" ht="16.5" customHeight="1">
      <c r="A56" s="361">
        <v>10</v>
      </c>
      <c r="B56" s="359" t="s">
        <v>1220</v>
      </c>
      <c r="C56" s="316">
        <v>67.5210604781492</v>
      </c>
      <c r="D56" s="316">
        <v>63.6</v>
      </c>
      <c r="E56" s="316">
        <v>63.6</v>
      </c>
      <c r="F56" s="316">
        <v>66.52</v>
      </c>
      <c r="G56" s="316">
        <v>66.52</v>
      </c>
      <c r="H56" s="316">
        <v>66.52</v>
      </c>
      <c r="I56" s="290">
        <v>66.51877930055862</v>
      </c>
    </row>
    <row r="57" spans="1:9" ht="16.5" customHeight="1">
      <c r="A57" s="361">
        <v>11</v>
      </c>
      <c r="B57" s="359" t="s">
        <v>1221</v>
      </c>
      <c r="C57" s="316">
        <v>9.077737180294822</v>
      </c>
      <c r="D57" s="316">
        <v>9.08</v>
      </c>
      <c r="E57" s="316">
        <v>9.08</v>
      </c>
      <c r="F57" s="316">
        <v>9.1</v>
      </c>
      <c r="G57" s="316">
        <v>9.1</v>
      </c>
      <c r="H57" s="316">
        <v>9.1</v>
      </c>
      <c r="I57" s="290">
        <v>9.102935617991685</v>
      </c>
    </row>
    <row r="58" spans="1:9" ht="16.5" customHeight="1">
      <c r="A58" s="361">
        <v>12</v>
      </c>
      <c r="B58" s="359" t="s">
        <v>1268</v>
      </c>
      <c r="C58" s="316"/>
      <c r="D58" s="316"/>
      <c r="E58" s="316"/>
      <c r="F58" s="316">
        <v>29.61</v>
      </c>
      <c r="G58" s="316">
        <v>29.61</v>
      </c>
      <c r="H58" s="316">
        <v>29.61</v>
      </c>
      <c r="I58" s="290">
        <v>29.612113305065606</v>
      </c>
    </row>
    <row r="59" spans="1:9" ht="16.5" customHeight="1">
      <c r="A59" s="361">
        <v>13</v>
      </c>
      <c r="B59" s="359" t="s">
        <v>1222</v>
      </c>
      <c r="C59" s="316">
        <v>20.15005917900214</v>
      </c>
      <c r="D59" s="316">
        <v>20.19</v>
      </c>
      <c r="E59" s="316">
        <v>20.19</v>
      </c>
      <c r="F59" s="316">
        <v>20.19</v>
      </c>
      <c r="G59" s="316">
        <v>22.46</v>
      </c>
      <c r="H59" s="316">
        <v>19.96</v>
      </c>
      <c r="I59" s="290">
        <v>19.961312053224603</v>
      </c>
    </row>
    <row r="60" spans="1:9" ht="16.5" customHeight="1">
      <c r="A60" s="361">
        <v>14</v>
      </c>
      <c r="B60" s="359" t="s">
        <v>1223</v>
      </c>
      <c r="C60" s="316">
        <v>28.875794457453104</v>
      </c>
      <c r="D60" s="316">
        <v>28.87</v>
      </c>
      <c r="E60" s="316">
        <v>28.87</v>
      </c>
      <c r="F60" s="316">
        <v>28.87</v>
      </c>
      <c r="G60" s="316">
        <v>28.99</v>
      </c>
      <c r="H60" s="316">
        <v>28.99</v>
      </c>
      <c r="I60" s="290">
        <v>28.986439544039317</v>
      </c>
    </row>
    <row r="61" spans="1:9" ht="16.5" customHeight="1">
      <c r="A61" s="361">
        <v>15</v>
      </c>
      <c r="B61" s="359" t="s">
        <v>1224</v>
      </c>
      <c r="C61" s="316" t="s">
        <v>41</v>
      </c>
      <c r="D61" s="316">
        <v>34.84</v>
      </c>
      <c r="E61" s="316">
        <v>34.84</v>
      </c>
      <c r="F61" s="316">
        <v>30.89</v>
      </c>
      <c r="G61" s="316">
        <v>30.89</v>
      </c>
      <c r="H61" s="316">
        <v>30.72</v>
      </c>
      <c r="I61" s="290">
        <v>30.718746451686158</v>
      </c>
    </row>
    <row r="62" spans="1:9" ht="16.5" customHeight="1">
      <c r="A62" s="361">
        <v>16</v>
      </c>
      <c r="B62" s="359" t="s">
        <v>1225</v>
      </c>
      <c r="C62" s="316">
        <v>20.75342933187743</v>
      </c>
      <c r="D62" s="316">
        <v>2.075</v>
      </c>
      <c r="E62" s="316">
        <v>2.075</v>
      </c>
      <c r="F62" s="316">
        <v>20.13</v>
      </c>
      <c r="G62" s="316">
        <v>20.13</v>
      </c>
      <c r="H62" s="316">
        <v>20.13</v>
      </c>
      <c r="I62" s="290">
        <v>20.1288213367651</v>
      </c>
    </row>
    <row r="63" spans="1:9" ht="16.5" customHeight="1">
      <c r="A63" s="361">
        <v>17</v>
      </c>
      <c r="B63" s="359" t="s">
        <v>1226</v>
      </c>
      <c r="C63" s="316">
        <v>67.87297890446544</v>
      </c>
      <c r="D63" s="316">
        <v>67.87</v>
      </c>
      <c r="E63" s="316">
        <v>67.87</v>
      </c>
      <c r="F63" s="316">
        <v>78.01</v>
      </c>
      <c r="G63" s="316">
        <v>78.01</v>
      </c>
      <c r="H63" s="316">
        <v>78.01</v>
      </c>
      <c r="I63" s="290">
        <v>78.01316791328884</v>
      </c>
    </row>
    <row r="64" spans="1:9" ht="16.5" customHeight="1">
      <c r="A64" s="361">
        <v>18</v>
      </c>
      <c r="B64" s="359" t="s">
        <v>1227</v>
      </c>
      <c r="C64" s="316">
        <v>42.33804449596504</v>
      </c>
      <c r="D64" s="316">
        <v>42.34</v>
      </c>
      <c r="E64" s="316">
        <v>42.34</v>
      </c>
      <c r="F64" s="316">
        <v>42.34</v>
      </c>
      <c r="G64" s="316">
        <v>42.34</v>
      </c>
      <c r="H64" s="316">
        <v>42.34</v>
      </c>
      <c r="I64" s="290">
        <v>42.33804449596504</v>
      </c>
    </row>
    <row r="65" spans="1:9" ht="16.5" customHeight="1">
      <c r="A65" s="361">
        <v>19</v>
      </c>
      <c r="B65" s="359" t="s">
        <v>1248</v>
      </c>
      <c r="C65" s="316">
        <v>75.5893932925383</v>
      </c>
      <c r="D65" s="316">
        <v>75.59</v>
      </c>
      <c r="E65" s="316">
        <v>75.59</v>
      </c>
      <c r="F65" s="316">
        <v>75.59</v>
      </c>
      <c r="G65" s="316">
        <v>79.3</v>
      </c>
      <c r="H65" s="316">
        <v>79.3</v>
      </c>
      <c r="I65" s="290">
        <v>79.29889473933875</v>
      </c>
    </row>
    <row r="66" spans="1:9" ht="16.5" customHeight="1">
      <c r="A66" s="361">
        <v>20</v>
      </c>
      <c r="B66" s="359" t="s">
        <v>1228</v>
      </c>
      <c r="C66" s="316">
        <v>52.02364436938296</v>
      </c>
      <c r="D66" s="316">
        <v>52.05</v>
      </c>
      <c r="E66" s="316">
        <v>52.05</v>
      </c>
      <c r="F66" s="316">
        <v>52.05</v>
      </c>
      <c r="G66" s="316">
        <v>50.05</v>
      </c>
      <c r="H66" s="316">
        <v>52.05</v>
      </c>
      <c r="I66" s="290">
        <v>55.62458531877677</v>
      </c>
    </row>
    <row r="67" spans="1:9" ht="16.5" customHeight="1">
      <c r="A67" s="361">
        <v>21</v>
      </c>
      <c r="B67" s="359" t="s">
        <v>1229</v>
      </c>
      <c r="C67" s="316">
        <v>36.725388068616056</v>
      </c>
      <c r="D67" s="316">
        <v>36.73</v>
      </c>
      <c r="E67" s="316">
        <v>36.73</v>
      </c>
      <c r="F67" s="316">
        <v>37.34</v>
      </c>
      <c r="G67" s="316">
        <v>37.34</v>
      </c>
      <c r="H67" s="316">
        <v>37.34</v>
      </c>
      <c r="I67" s="290">
        <v>37.336792822416456</v>
      </c>
    </row>
    <row r="68" spans="1:9" ht="16.5" customHeight="1">
      <c r="A68" s="361">
        <v>22</v>
      </c>
      <c r="B68" s="359" t="s">
        <v>1230</v>
      </c>
      <c r="C68" s="316">
        <v>5.643143640046066</v>
      </c>
      <c r="D68" s="316">
        <v>5.76</v>
      </c>
      <c r="E68" s="316">
        <v>5.76</v>
      </c>
      <c r="F68" s="316">
        <v>6.07</v>
      </c>
      <c r="G68" s="316">
        <v>6.12</v>
      </c>
      <c r="H68" s="316">
        <v>6.12</v>
      </c>
      <c r="I68" s="290">
        <v>6.072038441682221</v>
      </c>
    </row>
    <row r="69" spans="1:9" ht="16.5" customHeight="1">
      <c r="A69" s="361">
        <v>23</v>
      </c>
      <c r="B69" s="359" t="s">
        <v>1231</v>
      </c>
      <c r="C69" s="316">
        <v>9.221333629422714</v>
      </c>
      <c r="D69" s="316">
        <v>9.26</v>
      </c>
      <c r="E69" s="316">
        <v>9.26</v>
      </c>
      <c r="F69" s="316">
        <v>9.49</v>
      </c>
      <c r="G69" s="316">
        <v>9.49</v>
      </c>
      <c r="H69" s="316">
        <v>9.49</v>
      </c>
      <c r="I69" s="290">
        <v>9.536902573932252</v>
      </c>
    </row>
    <row r="70" spans="1:9" ht="16.5" customHeight="1">
      <c r="A70" s="361">
        <v>24</v>
      </c>
      <c r="B70" s="359" t="s">
        <v>1232</v>
      </c>
      <c r="C70" s="316">
        <v>37.34498308906426</v>
      </c>
      <c r="D70" s="316">
        <v>37.34</v>
      </c>
      <c r="E70" s="316">
        <v>37.34</v>
      </c>
      <c r="F70" s="316">
        <v>81.24</v>
      </c>
      <c r="G70" s="316">
        <v>82.31</v>
      </c>
      <c r="H70" s="316">
        <v>82.31</v>
      </c>
      <c r="I70" s="290">
        <v>82.31397970687712</v>
      </c>
    </row>
    <row r="71" spans="1:9" ht="16.5" customHeight="1">
      <c r="A71" s="361">
        <v>25</v>
      </c>
      <c r="B71" s="359" t="s">
        <v>1233</v>
      </c>
      <c r="C71" s="316">
        <v>17.452982515493087</v>
      </c>
      <c r="D71" s="316">
        <v>17.4</v>
      </c>
      <c r="E71" s="316">
        <v>17.4</v>
      </c>
      <c r="F71" s="316">
        <v>17.59</v>
      </c>
      <c r="G71" s="356">
        <v>17.59</v>
      </c>
      <c r="H71" s="316">
        <v>17.59</v>
      </c>
      <c r="I71" s="290">
        <v>17.589844530901598</v>
      </c>
    </row>
    <row r="72" spans="1:9" ht="16.5" customHeight="1">
      <c r="A72" s="361">
        <v>26</v>
      </c>
      <c r="B72" s="359" t="s">
        <v>1234</v>
      </c>
      <c r="C72" s="316">
        <v>60.00381460995613</v>
      </c>
      <c r="D72" s="316">
        <v>60.01</v>
      </c>
      <c r="E72" s="316">
        <v>60.01</v>
      </c>
      <c r="F72" s="316">
        <v>60.01</v>
      </c>
      <c r="G72" s="356">
        <v>60.01</v>
      </c>
      <c r="H72" s="316">
        <v>60.02</v>
      </c>
      <c r="I72" s="290">
        <v>60.02288765973679</v>
      </c>
    </row>
    <row r="73" spans="1:9" ht="16.5" customHeight="1">
      <c r="A73" s="361">
        <v>27</v>
      </c>
      <c r="B73" s="359" t="s">
        <v>1235</v>
      </c>
      <c r="C73" s="316" t="s">
        <v>42</v>
      </c>
      <c r="D73" s="316">
        <v>17.55</v>
      </c>
      <c r="E73" s="316">
        <v>17.55</v>
      </c>
      <c r="F73" s="316">
        <v>6.98</v>
      </c>
      <c r="G73" s="356">
        <v>6.98</v>
      </c>
      <c r="H73" s="316">
        <v>6.97</v>
      </c>
      <c r="I73" s="290">
        <v>6.88296918581485</v>
      </c>
    </row>
    <row r="74" spans="1:9" ht="16.5" customHeight="1">
      <c r="A74" s="361">
        <v>28</v>
      </c>
      <c r="B74" s="359" t="s">
        <v>1422</v>
      </c>
      <c r="C74" s="316"/>
      <c r="D74" s="316"/>
      <c r="E74" s="316"/>
      <c r="F74" s="316">
        <v>64.81</v>
      </c>
      <c r="G74" s="316">
        <v>64.81</v>
      </c>
      <c r="H74" s="316">
        <v>64.79</v>
      </c>
      <c r="I74" s="290">
        <v>64.78881139801432</v>
      </c>
    </row>
    <row r="75" spans="1:9" ht="16.5" customHeight="1">
      <c r="A75" s="361">
        <v>29</v>
      </c>
      <c r="B75" s="359" t="s">
        <v>1236</v>
      </c>
      <c r="C75" s="316">
        <v>13.384487110149632</v>
      </c>
      <c r="D75" s="316">
        <v>13.38</v>
      </c>
      <c r="E75" s="316">
        <v>13.38</v>
      </c>
      <c r="F75" s="316">
        <v>13.38</v>
      </c>
      <c r="G75" s="316">
        <v>13.38</v>
      </c>
      <c r="H75" s="316">
        <v>13.38</v>
      </c>
      <c r="I75" s="290">
        <v>13.384487110149632</v>
      </c>
    </row>
    <row r="76" spans="1:9" ht="16.5" customHeight="1">
      <c r="A76" s="361">
        <v>30</v>
      </c>
      <c r="B76" s="359" t="s">
        <v>1332</v>
      </c>
      <c r="C76" s="316">
        <v>78.17050010550749</v>
      </c>
      <c r="D76" s="316">
        <v>79.22</v>
      </c>
      <c r="E76" s="316">
        <v>79.22</v>
      </c>
      <c r="F76" s="316">
        <v>78.14</v>
      </c>
      <c r="G76" s="316">
        <v>78.18</v>
      </c>
      <c r="H76" s="316">
        <v>78.18</v>
      </c>
      <c r="I76" s="290">
        <v>78.3920658366744</v>
      </c>
    </row>
    <row r="77" spans="1:9" ht="16.5" customHeight="1">
      <c r="A77" s="362"/>
      <c r="B77" s="226" t="s">
        <v>1212</v>
      </c>
      <c r="C77" s="141">
        <v>23.356999424749404</v>
      </c>
      <c r="D77" s="141">
        <v>23.28</v>
      </c>
      <c r="E77" s="141">
        <v>23.28</v>
      </c>
      <c r="F77" s="141">
        <v>23.38</v>
      </c>
      <c r="G77" s="141">
        <v>23.57</v>
      </c>
      <c r="H77" s="141">
        <v>23.41</v>
      </c>
      <c r="I77" s="45">
        <v>23.408896702210928</v>
      </c>
    </row>
    <row r="79" spans="1:5" ht="12.75">
      <c r="A79" s="1125" t="s">
        <v>37</v>
      </c>
      <c r="B79" s="1125"/>
      <c r="C79" s="1125"/>
      <c r="D79" s="1125"/>
      <c r="E79" s="1125"/>
    </row>
  </sheetData>
  <mergeCells count="9">
    <mergeCell ref="A79:E79"/>
    <mergeCell ref="A43:I43"/>
    <mergeCell ref="C44:I44"/>
    <mergeCell ref="A36:B36"/>
    <mergeCell ref="A37:F37"/>
    <mergeCell ref="A1:I1"/>
    <mergeCell ref="C2:I2"/>
    <mergeCell ref="A2:A3"/>
    <mergeCell ref="B2:B3"/>
  </mergeCells>
  <printOptions/>
  <pageMargins left="0.75" right="0.75" top="1" bottom="1" header="0.5" footer="0.5"/>
  <pageSetup horizontalDpi="600" verticalDpi="600" orientation="portrait" scale="93" r:id="rId1"/>
  <rowBreaks count="1" manualBreakCount="1">
    <brk id="39" max="255" man="1"/>
  </rowBreaks>
</worksheet>
</file>

<file path=xl/worksheets/sheet36.xml><?xml version="1.0" encoding="utf-8"?>
<worksheet xmlns="http://schemas.openxmlformats.org/spreadsheetml/2006/main" xmlns:r="http://schemas.openxmlformats.org/officeDocument/2006/relationships">
  <dimension ref="A1:I66"/>
  <sheetViews>
    <sheetView view="pageBreakPreview" zoomScale="60" zoomScalePageLayoutView="0" workbookViewId="0" topLeftCell="A1">
      <selection activeCell="A32" sqref="A32:I32"/>
    </sheetView>
  </sheetViews>
  <sheetFormatPr defaultColWidth="9.140625" defaultRowHeight="12.75"/>
  <cols>
    <col min="1" max="1" width="4.140625" style="0" customWidth="1"/>
    <col min="2" max="2" width="20.8515625" style="0" customWidth="1"/>
    <col min="3" max="3" width="9.28125" style="65" bestFit="1" customWidth="1"/>
    <col min="4" max="4" width="8.7109375" style="0" customWidth="1"/>
    <col min="5" max="5" width="9.28125" style="0" bestFit="1" customWidth="1"/>
    <col min="6" max="7" width="10.57421875" style="0" bestFit="1" customWidth="1"/>
    <col min="8" max="8" width="10.8515625" style="0" customWidth="1"/>
    <col min="9" max="9" width="9.28125" style="0" bestFit="1" customWidth="1"/>
  </cols>
  <sheetData>
    <row r="1" spans="1:9" ht="15" customHeight="1">
      <c r="A1" s="1130" t="s">
        <v>10</v>
      </c>
      <c r="B1" s="1130"/>
      <c r="C1" s="1130"/>
      <c r="D1" s="1130"/>
      <c r="E1" s="1130"/>
      <c r="F1" s="1130"/>
      <c r="G1" s="1130"/>
      <c r="H1" s="1130"/>
      <c r="I1" s="1130"/>
    </row>
    <row r="2" spans="1:9" ht="12.75">
      <c r="A2" s="1"/>
      <c r="B2" s="1"/>
      <c r="C2" s="162"/>
      <c r="D2" s="2"/>
      <c r="E2" s="2"/>
      <c r="F2" s="2"/>
      <c r="G2" s="2"/>
      <c r="I2" s="125" t="s">
        <v>1320</v>
      </c>
    </row>
    <row r="3" spans="1:9" s="48" customFormat="1" ht="15" customHeight="1">
      <c r="A3" s="1093" t="s">
        <v>1276</v>
      </c>
      <c r="B3" s="1032" t="s">
        <v>1210</v>
      </c>
      <c r="C3" s="982" t="s">
        <v>1329</v>
      </c>
      <c r="D3" s="982" t="s">
        <v>1330</v>
      </c>
      <c r="E3" s="1102" t="s">
        <v>1211</v>
      </c>
      <c r="F3" s="1132"/>
      <c r="G3" s="1132"/>
      <c r="H3" s="1103"/>
      <c r="I3" s="1037" t="s">
        <v>1358</v>
      </c>
    </row>
    <row r="4" spans="1:9" s="48" customFormat="1" ht="51" customHeight="1">
      <c r="A4" s="1093"/>
      <c r="B4" s="1033"/>
      <c r="C4" s="1093"/>
      <c r="D4" s="983"/>
      <c r="E4" s="44" t="s">
        <v>1359</v>
      </c>
      <c r="F4" s="107" t="s">
        <v>1355</v>
      </c>
      <c r="G4" s="44" t="s">
        <v>1318</v>
      </c>
      <c r="H4" s="131" t="s">
        <v>1212</v>
      </c>
      <c r="I4" s="1133"/>
    </row>
    <row r="5" spans="1:9" ht="12.75">
      <c r="A5" s="71">
        <v>1</v>
      </c>
      <c r="B5" s="72">
        <v>2</v>
      </c>
      <c r="C5" s="71">
        <v>3</v>
      </c>
      <c r="D5" s="72">
        <v>4</v>
      </c>
      <c r="E5" s="72">
        <v>5</v>
      </c>
      <c r="F5" s="71">
        <v>6</v>
      </c>
      <c r="G5" s="72">
        <v>7</v>
      </c>
      <c r="H5" s="71">
        <v>8</v>
      </c>
      <c r="I5" s="71">
        <v>9</v>
      </c>
    </row>
    <row r="6" spans="1:9" ht="12.75">
      <c r="A6" s="123"/>
      <c r="B6" s="121"/>
      <c r="C6" s="123"/>
      <c r="D6" s="123"/>
      <c r="E6" s="123"/>
      <c r="F6" s="122"/>
      <c r="G6" s="121"/>
      <c r="H6" s="123"/>
      <c r="I6" s="21"/>
    </row>
    <row r="7" spans="1:9" ht="12.75">
      <c r="A7" s="33">
        <v>1</v>
      </c>
      <c r="B7" s="113" t="s">
        <v>1215</v>
      </c>
      <c r="C7" s="136">
        <v>13</v>
      </c>
      <c r="D7" s="136">
        <v>83743</v>
      </c>
      <c r="E7" s="20">
        <v>20858</v>
      </c>
      <c r="F7" s="185">
        <v>31556</v>
      </c>
      <c r="G7" s="195">
        <v>14939</v>
      </c>
      <c r="H7" s="228">
        <f>+E7+F7+G7</f>
        <v>67353</v>
      </c>
      <c r="I7" s="170">
        <f>H7/D7*100</f>
        <v>80.42821489557336</v>
      </c>
    </row>
    <row r="8" spans="1:9" ht="12.75">
      <c r="A8" s="20">
        <v>2</v>
      </c>
      <c r="B8" s="112" t="s">
        <v>1216</v>
      </c>
      <c r="C8" s="22">
        <v>3</v>
      </c>
      <c r="D8" s="22">
        <v>19153</v>
      </c>
      <c r="E8" s="20">
        <v>755</v>
      </c>
      <c r="F8" s="185">
        <v>5798</v>
      </c>
      <c r="G8" s="195">
        <v>6450</v>
      </c>
      <c r="H8" s="228">
        <f aca="true" t="shared" si="0" ref="H8:H23">+E8+F8+G8</f>
        <v>13003</v>
      </c>
      <c r="I8" s="170">
        <f aca="true" t="shared" si="1" ref="I8:I25">H8/D8*100</f>
        <v>67.89014775753147</v>
      </c>
    </row>
    <row r="9" spans="1:9" ht="12.75">
      <c r="A9" s="33">
        <v>3</v>
      </c>
      <c r="B9" s="112" t="s">
        <v>1220</v>
      </c>
      <c r="C9" s="22">
        <v>12</v>
      </c>
      <c r="D9" s="22">
        <v>55673</v>
      </c>
      <c r="E9" s="20">
        <v>3224</v>
      </c>
      <c r="F9" s="185">
        <v>6383</v>
      </c>
      <c r="G9" s="195">
        <v>5061</v>
      </c>
      <c r="H9" s="228">
        <f t="shared" si="0"/>
        <v>14668</v>
      </c>
      <c r="I9" s="170">
        <f t="shared" si="1"/>
        <v>26.34670306971063</v>
      </c>
    </row>
    <row r="10" spans="1:9" ht="12.75">
      <c r="A10" s="20">
        <v>4</v>
      </c>
      <c r="B10" s="112" t="s">
        <v>1221</v>
      </c>
      <c r="C10" s="22" t="s">
        <v>1360</v>
      </c>
      <c r="D10" s="22">
        <v>101388</v>
      </c>
      <c r="E10" s="20">
        <v>2958</v>
      </c>
      <c r="F10" s="185">
        <v>6507</v>
      </c>
      <c r="G10" s="195">
        <v>6844</v>
      </c>
      <c r="H10" s="228">
        <f t="shared" si="0"/>
        <v>16309</v>
      </c>
      <c r="I10" s="170">
        <f t="shared" si="1"/>
        <v>16.085730066674557</v>
      </c>
    </row>
    <row r="11" spans="1:9" ht="12.75">
      <c r="A11" s="20"/>
      <c r="B11" s="112"/>
      <c r="C11" s="22" t="s">
        <v>1361</v>
      </c>
      <c r="D11" s="22">
        <v>120848</v>
      </c>
      <c r="E11" s="20">
        <v>1340</v>
      </c>
      <c r="F11" s="185">
        <v>2470</v>
      </c>
      <c r="G11" s="195">
        <v>2567</v>
      </c>
      <c r="H11" s="228">
        <f t="shared" si="0"/>
        <v>6377</v>
      </c>
      <c r="I11" s="170">
        <f t="shared" si="1"/>
        <v>5.276876737720111</v>
      </c>
    </row>
    <row r="12" spans="1:9" ht="12.75" customHeight="1">
      <c r="A12" s="33">
        <v>5</v>
      </c>
      <c r="B12" s="112" t="s">
        <v>1222</v>
      </c>
      <c r="C12" s="22">
        <v>6</v>
      </c>
      <c r="D12" s="22">
        <v>48046</v>
      </c>
      <c r="E12" s="20">
        <v>1492</v>
      </c>
      <c r="F12" s="185">
        <v>14922</v>
      </c>
      <c r="G12" s="195">
        <v>6786</v>
      </c>
      <c r="H12" s="228">
        <f t="shared" si="0"/>
        <v>23200</v>
      </c>
      <c r="I12" s="170">
        <f t="shared" si="1"/>
        <v>48.2870582358573</v>
      </c>
    </row>
    <row r="13" spans="1:9" ht="12.75">
      <c r="A13" s="20">
        <v>6</v>
      </c>
      <c r="B13" s="112" t="s">
        <v>1223</v>
      </c>
      <c r="C13" s="22">
        <v>10</v>
      </c>
      <c r="D13" s="22">
        <v>29572</v>
      </c>
      <c r="E13" s="20">
        <v>1105</v>
      </c>
      <c r="F13" s="185">
        <v>7314</v>
      </c>
      <c r="G13" s="195">
        <v>5281</v>
      </c>
      <c r="H13" s="228">
        <v>13700</v>
      </c>
      <c r="I13" s="170">
        <f t="shared" si="1"/>
        <v>46.327607195996215</v>
      </c>
    </row>
    <row r="14" spans="1:9" ht="12.75">
      <c r="A14" s="33">
        <v>7</v>
      </c>
      <c r="B14" s="112" t="s">
        <v>1225</v>
      </c>
      <c r="C14" s="22">
        <v>7</v>
      </c>
      <c r="D14" s="22">
        <v>69905</v>
      </c>
      <c r="E14" s="20">
        <v>319</v>
      </c>
      <c r="F14" s="185">
        <v>7246</v>
      </c>
      <c r="G14" s="195">
        <v>7943</v>
      </c>
      <c r="H14" s="228">
        <f t="shared" si="0"/>
        <v>15508</v>
      </c>
      <c r="I14" s="170">
        <f t="shared" si="1"/>
        <v>22.184393104928116</v>
      </c>
    </row>
    <row r="15" spans="1:9" ht="12.75">
      <c r="A15" s="20">
        <v>8</v>
      </c>
      <c r="B15" s="112" t="s">
        <v>1226</v>
      </c>
      <c r="C15" s="22">
        <v>9</v>
      </c>
      <c r="D15" s="22">
        <v>22327</v>
      </c>
      <c r="E15" s="20">
        <v>701</v>
      </c>
      <c r="F15" s="185">
        <v>5474</v>
      </c>
      <c r="G15" s="195">
        <v>11105</v>
      </c>
      <c r="H15" s="228">
        <f t="shared" si="0"/>
        <v>17280</v>
      </c>
      <c r="I15" s="170">
        <f t="shared" si="1"/>
        <v>77.39508218748601</v>
      </c>
    </row>
    <row r="16" spans="1:9" ht="12.75">
      <c r="A16" s="33">
        <v>9</v>
      </c>
      <c r="B16" s="112" t="s">
        <v>1227</v>
      </c>
      <c r="C16" s="22">
        <v>7</v>
      </c>
      <c r="D16" s="22">
        <v>22429</v>
      </c>
      <c r="E16" s="20">
        <v>410</v>
      </c>
      <c r="F16" s="185">
        <v>9501</v>
      </c>
      <c r="G16" s="195">
        <v>7410</v>
      </c>
      <c r="H16" s="228">
        <f t="shared" si="0"/>
        <v>17321</v>
      </c>
      <c r="I16" s="170">
        <f t="shared" si="1"/>
        <v>77.2259128806456</v>
      </c>
    </row>
    <row r="17" spans="1:9" ht="12.75">
      <c r="A17" s="20">
        <v>10</v>
      </c>
      <c r="B17" s="112" t="s">
        <v>1248</v>
      </c>
      <c r="C17" s="22">
        <v>8</v>
      </c>
      <c r="D17" s="22">
        <v>21081</v>
      </c>
      <c r="E17" s="20">
        <v>134</v>
      </c>
      <c r="F17" s="185">
        <v>6251</v>
      </c>
      <c r="G17" s="195">
        <v>12855</v>
      </c>
      <c r="H17" s="228">
        <f t="shared" si="0"/>
        <v>19240</v>
      </c>
      <c r="I17" s="170">
        <f t="shared" si="1"/>
        <v>91.26701769365779</v>
      </c>
    </row>
    <row r="18" spans="1:9" ht="12.75">
      <c r="A18" s="33">
        <v>11</v>
      </c>
      <c r="B18" s="112" t="s">
        <v>1228</v>
      </c>
      <c r="C18" s="22">
        <v>8</v>
      </c>
      <c r="D18" s="22">
        <v>16579</v>
      </c>
      <c r="E18" s="20">
        <v>1274</v>
      </c>
      <c r="F18" s="185">
        <v>4897</v>
      </c>
      <c r="G18" s="195">
        <v>7293</v>
      </c>
      <c r="H18" s="228">
        <f t="shared" si="0"/>
        <v>13464</v>
      </c>
      <c r="I18" s="170">
        <f t="shared" si="1"/>
        <v>81.21117075818806</v>
      </c>
    </row>
    <row r="19" spans="1:9" ht="12.75">
      <c r="A19" s="20">
        <v>12</v>
      </c>
      <c r="B19" s="112" t="s">
        <v>1232</v>
      </c>
      <c r="C19" s="22">
        <v>4</v>
      </c>
      <c r="D19" s="22">
        <v>7096</v>
      </c>
      <c r="E19" s="20">
        <v>500</v>
      </c>
      <c r="F19" s="185">
        <v>2161</v>
      </c>
      <c r="G19" s="195">
        <v>696</v>
      </c>
      <c r="H19" s="228">
        <f t="shared" si="0"/>
        <v>3357</v>
      </c>
      <c r="I19" s="170">
        <f t="shared" si="1"/>
        <v>47.30834272829763</v>
      </c>
    </row>
    <row r="20" spans="1:9" ht="12.75">
      <c r="A20" s="33">
        <v>13</v>
      </c>
      <c r="B20" s="112" t="s">
        <v>1233</v>
      </c>
      <c r="C20" s="22">
        <v>5</v>
      </c>
      <c r="D20" s="22">
        <v>22789</v>
      </c>
      <c r="E20" s="20">
        <v>967</v>
      </c>
      <c r="F20" s="185">
        <v>3244</v>
      </c>
      <c r="G20" s="195">
        <v>1993</v>
      </c>
      <c r="H20" s="228">
        <f t="shared" si="0"/>
        <v>6204</v>
      </c>
      <c r="I20" s="170">
        <f t="shared" si="1"/>
        <v>27.22366053797885</v>
      </c>
    </row>
    <row r="21" spans="1:9" ht="12.75">
      <c r="A21" s="20">
        <v>14</v>
      </c>
      <c r="B21" s="112" t="s">
        <v>1234</v>
      </c>
      <c r="C21" s="22">
        <v>4</v>
      </c>
      <c r="D21" s="22">
        <v>10486</v>
      </c>
      <c r="E21" s="20">
        <v>111</v>
      </c>
      <c r="F21" s="185">
        <v>4770</v>
      </c>
      <c r="G21" s="195">
        <v>3192</v>
      </c>
      <c r="H21" s="228">
        <f t="shared" si="0"/>
        <v>8073</v>
      </c>
      <c r="I21" s="170">
        <v>76.95</v>
      </c>
    </row>
    <row r="22" spans="1:9" ht="12.75">
      <c r="A22" s="33">
        <v>15</v>
      </c>
      <c r="B22" s="112" t="s">
        <v>1267</v>
      </c>
      <c r="C22" s="22">
        <v>13</v>
      </c>
      <c r="D22" s="22">
        <v>53483</v>
      </c>
      <c r="E22" s="20">
        <v>4762</v>
      </c>
      <c r="F22" s="185">
        <v>14165</v>
      </c>
      <c r="G22" s="195">
        <v>5568</v>
      </c>
      <c r="H22" s="228">
        <f t="shared" si="0"/>
        <v>24495</v>
      </c>
      <c r="I22" s="170">
        <f t="shared" si="1"/>
        <v>45.799599872856795</v>
      </c>
    </row>
    <row r="23" spans="1:9" ht="12.75">
      <c r="A23" s="20">
        <v>16</v>
      </c>
      <c r="B23" s="112" t="s">
        <v>1236</v>
      </c>
      <c r="C23" s="22">
        <v>1</v>
      </c>
      <c r="D23" s="22">
        <v>3149</v>
      </c>
      <c r="E23" s="20">
        <v>714</v>
      </c>
      <c r="F23" s="185">
        <v>663</v>
      </c>
      <c r="G23" s="195">
        <v>912</v>
      </c>
      <c r="H23" s="228">
        <f t="shared" si="0"/>
        <v>2289</v>
      </c>
      <c r="I23" s="170">
        <f t="shared" si="1"/>
        <v>72.68974277548428</v>
      </c>
    </row>
    <row r="24" spans="1:9" ht="12.75">
      <c r="A24" s="22"/>
      <c r="B24" s="112"/>
      <c r="C24" s="88"/>
      <c r="D24" s="88"/>
      <c r="E24" s="20"/>
      <c r="F24" s="20"/>
      <c r="G24" s="10"/>
      <c r="H24" s="20"/>
      <c r="I24" s="170"/>
    </row>
    <row r="25" spans="1:9" s="8" customFormat="1" ht="12.75">
      <c r="A25" s="975" t="s">
        <v>1212</v>
      </c>
      <c r="B25" s="973"/>
      <c r="C25" s="196">
        <v>124</v>
      </c>
      <c r="D25" s="196">
        <f>SUM(D7:D24)</f>
        <v>707747</v>
      </c>
      <c r="E25" s="196">
        <f>SUM(E7:E24)</f>
        <v>41624</v>
      </c>
      <c r="F25" s="196">
        <f>SUM(F7:F24)</f>
        <v>133322</v>
      </c>
      <c r="G25" s="196">
        <f>SUM(G7:G24)</f>
        <v>106895</v>
      </c>
      <c r="H25" s="196">
        <f>SUM(H7:H24)</f>
        <v>281841</v>
      </c>
      <c r="I25" s="45">
        <f t="shared" si="1"/>
        <v>39.822281125882554</v>
      </c>
    </row>
    <row r="26" spans="3:9" ht="12.75">
      <c r="C26" s="88"/>
      <c r="D26" s="88"/>
      <c r="E26" s="88"/>
      <c r="F26" s="88"/>
      <c r="G26" s="88"/>
      <c r="H26" s="88"/>
      <c r="I26" s="88"/>
    </row>
    <row r="27" ht="12.75">
      <c r="A27" t="s">
        <v>1493</v>
      </c>
    </row>
    <row r="28" ht="12.75">
      <c r="A28" t="s">
        <v>1386</v>
      </c>
    </row>
    <row r="32" spans="1:9" ht="15">
      <c r="A32" s="1130" t="s">
        <v>11</v>
      </c>
      <c r="B32" s="1130"/>
      <c r="C32" s="1130"/>
      <c r="D32" s="1130"/>
      <c r="E32" s="1130"/>
      <c r="F32" s="1130"/>
      <c r="G32" s="1130"/>
      <c r="H32" s="1130"/>
      <c r="I32" s="1130"/>
    </row>
    <row r="33" spans="1:9" ht="12.75">
      <c r="A33" s="162"/>
      <c r="B33" s="1"/>
      <c r="C33" s="1"/>
      <c r="D33" s="1"/>
      <c r="E33" s="2"/>
      <c r="F33" s="2"/>
      <c r="G33" s="2"/>
      <c r="H33" s="943" t="s">
        <v>1320</v>
      </c>
      <c r="I33" s="943"/>
    </row>
    <row r="34" spans="1:9" ht="12.75">
      <c r="A34" s="1093" t="s">
        <v>1276</v>
      </c>
      <c r="B34" s="1032" t="s">
        <v>1328</v>
      </c>
      <c r="C34" s="982" t="s">
        <v>1331</v>
      </c>
      <c r="D34" s="982" t="s">
        <v>1287</v>
      </c>
      <c r="E34" s="1102" t="s">
        <v>1374</v>
      </c>
      <c r="F34" s="1132"/>
      <c r="G34" s="1132"/>
      <c r="H34" s="1103"/>
      <c r="I34" s="1037" t="s">
        <v>1375</v>
      </c>
    </row>
    <row r="35" spans="1:9" ht="38.25">
      <c r="A35" s="1093"/>
      <c r="B35" s="1033"/>
      <c r="C35" s="1093"/>
      <c r="D35" s="1093"/>
      <c r="E35" s="44" t="s">
        <v>1359</v>
      </c>
      <c r="F35" s="107" t="s">
        <v>1355</v>
      </c>
      <c r="G35" s="44" t="s">
        <v>1318</v>
      </c>
      <c r="H35" s="131" t="s">
        <v>1212</v>
      </c>
      <c r="I35" s="1038"/>
    </row>
    <row r="36" spans="1:9" ht="12.75">
      <c r="A36" s="71">
        <v>1</v>
      </c>
      <c r="B36" s="72">
        <v>2</v>
      </c>
      <c r="C36" s="71">
        <v>3</v>
      </c>
      <c r="D36" s="72">
        <v>4</v>
      </c>
      <c r="E36" s="71">
        <v>5</v>
      </c>
      <c r="F36" s="72">
        <v>6</v>
      </c>
      <c r="G36" s="192">
        <v>7</v>
      </c>
      <c r="H36" s="71">
        <v>8</v>
      </c>
      <c r="I36" s="71">
        <v>9</v>
      </c>
    </row>
    <row r="37" spans="1:9" ht="12.75">
      <c r="A37" s="123"/>
      <c r="B37" s="121"/>
      <c r="C37" s="123"/>
      <c r="D37" s="123"/>
      <c r="E37" s="123"/>
      <c r="F37" s="122"/>
      <c r="G37" s="121"/>
      <c r="H37" s="123"/>
      <c r="I37" s="21"/>
    </row>
    <row r="38" spans="1:9" ht="12.75">
      <c r="A38" s="19">
        <v>1</v>
      </c>
      <c r="B38" s="111" t="s">
        <v>1214</v>
      </c>
      <c r="C38" s="229">
        <v>8</v>
      </c>
      <c r="D38" s="22">
        <v>87090</v>
      </c>
      <c r="E38" s="20">
        <v>239</v>
      </c>
      <c r="F38" s="185">
        <v>16745</v>
      </c>
      <c r="G38" s="97">
        <v>8583</v>
      </c>
      <c r="H38" s="228">
        <f aca="true" t="shared" si="2" ref="H38:H59">SUM(E38:G38)</f>
        <v>25567</v>
      </c>
      <c r="I38" s="170">
        <f>H38/D38*100</f>
        <v>29.35698702491675</v>
      </c>
    </row>
    <row r="39" spans="1:9" ht="12.75">
      <c r="A39" s="19">
        <v>2</v>
      </c>
      <c r="B39" s="113" t="s">
        <v>1215</v>
      </c>
      <c r="C39" s="229">
        <v>13</v>
      </c>
      <c r="D39" s="136">
        <v>83743</v>
      </c>
      <c r="E39" s="20">
        <v>20858</v>
      </c>
      <c r="F39" s="185">
        <v>31556</v>
      </c>
      <c r="G39" s="97">
        <v>14939</v>
      </c>
      <c r="H39" s="228">
        <f t="shared" si="2"/>
        <v>67353</v>
      </c>
      <c r="I39" s="170">
        <f aca="true" t="shared" si="3" ref="I39:I63">H39/D39*100</f>
        <v>80.42821489557336</v>
      </c>
    </row>
    <row r="40" spans="1:9" ht="12.75">
      <c r="A40" s="70">
        <v>3</v>
      </c>
      <c r="B40" s="112" t="s">
        <v>1216</v>
      </c>
      <c r="C40" s="227">
        <v>16</v>
      </c>
      <c r="D40" s="22">
        <v>50137</v>
      </c>
      <c r="E40" s="20">
        <v>651</v>
      </c>
      <c r="F40" s="185">
        <v>4666</v>
      </c>
      <c r="G40" s="97">
        <v>6691</v>
      </c>
      <c r="H40" s="228">
        <f t="shared" si="2"/>
        <v>12008</v>
      </c>
      <c r="I40" s="170">
        <f t="shared" si="3"/>
        <v>23.95037596984263</v>
      </c>
    </row>
    <row r="41" spans="1:9" ht="12.75">
      <c r="A41" s="19">
        <v>4</v>
      </c>
      <c r="B41" s="112" t="s">
        <v>1277</v>
      </c>
      <c r="C41" s="227">
        <v>9</v>
      </c>
      <c r="D41" s="22">
        <v>92656</v>
      </c>
      <c r="E41" s="20">
        <v>3611</v>
      </c>
      <c r="F41" s="185">
        <v>24573</v>
      </c>
      <c r="G41" s="97">
        <v>12026</v>
      </c>
      <c r="H41" s="228">
        <f t="shared" si="2"/>
        <v>40210</v>
      </c>
      <c r="I41" s="170">
        <f t="shared" si="3"/>
        <v>43.397081678466584</v>
      </c>
    </row>
    <row r="42" spans="1:9" ht="12.75">
      <c r="A42" s="70">
        <v>5</v>
      </c>
      <c r="B42" s="112" t="s">
        <v>1218</v>
      </c>
      <c r="C42" s="227">
        <v>8</v>
      </c>
      <c r="D42" s="22">
        <v>48409</v>
      </c>
      <c r="E42" s="20">
        <v>322</v>
      </c>
      <c r="F42" s="185">
        <v>2949</v>
      </c>
      <c r="G42" s="97">
        <v>3496</v>
      </c>
      <c r="H42" s="228">
        <f t="shared" si="2"/>
        <v>6767</v>
      </c>
      <c r="I42" s="170">
        <f t="shared" si="3"/>
        <v>13.978805594001114</v>
      </c>
    </row>
    <row r="43" spans="1:9" ht="12.75">
      <c r="A43" s="19">
        <v>6</v>
      </c>
      <c r="B43" s="112" t="s">
        <v>1220</v>
      </c>
      <c r="C43" s="227">
        <v>3</v>
      </c>
      <c r="D43" s="22">
        <v>26764</v>
      </c>
      <c r="E43" s="20">
        <v>950</v>
      </c>
      <c r="F43" s="185">
        <v>1068</v>
      </c>
      <c r="G43" s="97">
        <v>1213</v>
      </c>
      <c r="H43" s="228">
        <f t="shared" si="2"/>
        <v>3231</v>
      </c>
      <c r="I43" s="170">
        <f t="shared" si="3"/>
        <v>12.072186519204903</v>
      </c>
    </row>
    <row r="44" spans="1:9" ht="12.75">
      <c r="A44" s="70">
        <v>7</v>
      </c>
      <c r="B44" s="112" t="s">
        <v>1268</v>
      </c>
      <c r="C44" s="227">
        <v>8</v>
      </c>
      <c r="D44" s="22">
        <v>44413</v>
      </c>
      <c r="E44" s="20">
        <v>1677</v>
      </c>
      <c r="F44" s="185">
        <v>6057</v>
      </c>
      <c r="G44" s="97">
        <v>6155</v>
      </c>
      <c r="H44" s="228">
        <f t="shared" si="2"/>
        <v>13889</v>
      </c>
      <c r="I44" s="170">
        <f t="shared" si="3"/>
        <v>31.272375205457863</v>
      </c>
    </row>
    <row r="45" spans="1:9" ht="12.75">
      <c r="A45" s="19">
        <v>8</v>
      </c>
      <c r="B45" s="112" t="s">
        <v>1222</v>
      </c>
      <c r="C45" s="227">
        <v>5</v>
      </c>
      <c r="D45" s="22">
        <v>26597</v>
      </c>
      <c r="E45" s="20">
        <v>1248</v>
      </c>
      <c r="F45" s="185">
        <v>7642</v>
      </c>
      <c r="G45" s="97">
        <v>4249</v>
      </c>
      <c r="H45" s="228">
        <f t="shared" si="2"/>
        <v>13139</v>
      </c>
      <c r="I45" s="170">
        <v>49.02</v>
      </c>
    </row>
    <row r="46" spans="1:9" ht="12.75">
      <c r="A46" s="19">
        <v>9</v>
      </c>
      <c r="B46" s="112" t="s">
        <v>1223</v>
      </c>
      <c r="C46" s="227">
        <v>9</v>
      </c>
      <c r="D46" s="22">
        <v>27228</v>
      </c>
      <c r="E46" s="20">
        <v>1073</v>
      </c>
      <c r="F46" s="185">
        <v>7026</v>
      </c>
      <c r="G46" s="97">
        <v>5010</v>
      </c>
      <c r="H46" s="228">
        <v>13039</v>
      </c>
      <c r="I46" s="170">
        <f t="shared" si="3"/>
        <v>47.88820332011165</v>
      </c>
    </row>
    <row r="47" spans="1:9" ht="12.75">
      <c r="A47" s="70">
        <v>10</v>
      </c>
      <c r="B47" s="112" t="s">
        <v>1224</v>
      </c>
      <c r="C47" s="227">
        <v>18</v>
      </c>
      <c r="D47" s="22">
        <v>139448</v>
      </c>
      <c r="E47" s="20">
        <v>5645</v>
      </c>
      <c r="F47" s="185">
        <v>20291</v>
      </c>
      <c r="G47" s="97">
        <v>16376</v>
      </c>
      <c r="H47" s="228">
        <f t="shared" si="2"/>
        <v>42312</v>
      </c>
      <c r="I47" s="170">
        <f t="shared" si="3"/>
        <v>30.34249325913602</v>
      </c>
    </row>
    <row r="48" spans="1:9" ht="12.75">
      <c r="A48" s="19">
        <v>11</v>
      </c>
      <c r="B48" s="112" t="s">
        <v>1225</v>
      </c>
      <c r="C48" s="227">
        <v>11</v>
      </c>
      <c r="D48" s="22">
        <v>138272</v>
      </c>
      <c r="E48" s="20">
        <v>7277</v>
      </c>
      <c r="F48" s="185">
        <v>11397</v>
      </c>
      <c r="G48" s="97">
        <v>10835</v>
      </c>
      <c r="H48" s="228">
        <f t="shared" si="2"/>
        <v>29509</v>
      </c>
      <c r="I48" s="170">
        <f t="shared" si="3"/>
        <v>21.34126938208748</v>
      </c>
    </row>
    <row r="49" spans="1:9" ht="12.75">
      <c r="A49" s="70">
        <v>12</v>
      </c>
      <c r="B49" s="112" t="s">
        <v>1226</v>
      </c>
      <c r="C49" s="227">
        <v>9</v>
      </c>
      <c r="D49" s="22">
        <v>22327</v>
      </c>
      <c r="E49" s="20">
        <v>701</v>
      </c>
      <c r="F49" s="185">
        <v>5474</v>
      </c>
      <c r="G49" s="97">
        <v>11105</v>
      </c>
      <c r="H49" s="228">
        <f t="shared" si="2"/>
        <v>17280</v>
      </c>
      <c r="I49" s="170">
        <f t="shared" si="3"/>
        <v>77.39508218748601</v>
      </c>
    </row>
    <row r="50" spans="1:9" ht="12.75">
      <c r="A50" s="19">
        <v>13</v>
      </c>
      <c r="B50" s="112" t="s">
        <v>1227</v>
      </c>
      <c r="C50" s="227">
        <v>7</v>
      </c>
      <c r="D50" s="22">
        <v>22429</v>
      </c>
      <c r="E50" s="20">
        <v>410</v>
      </c>
      <c r="F50" s="185">
        <v>9501</v>
      </c>
      <c r="G50" s="97">
        <v>7410</v>
      </c>
      <c r="H50" s="228">
        <f t="shared" si="2"/>
        <v>17321</v>
      </c>
      <c r="I50" s="170">
        <f t="shared" si="3"/>
        <v>77.2259128806456</v>
      </c>
    </row>
    <row r="51" spans="1:9" ht="12.75">
      <c r="A51" s="70">
        <v>14</v>
      </c>
      <c r="B51" s="112" t="s">
        <v>1248</v>
      </c>
      <c r="C51" s="227">
        <v>8</v>
      </c>
      <c r="D51" s="22">
        <v>21081</v>
      </c>
      <c r="E51" s="20">
        <v>134</v>
      </c>
      <c r="F51" s="185">
        <v>6251</v>
      </c>
      <c r="G51" s="97">
        <v>12855</v>
      </c>
      <c r="H51" s="228">
        <f t="shared" si="2"/>
        <v>19240</v>
      </c>
      <c r="I51" s="170">
        <f t="shared" si="3"/>
        <v>91.26701769365779</v>
      </c>
    </row>
    <row r="52" spans="1:9" ht="12.75">
      <c r="A52" s="19">
        <v>15</v>
      </c>
      <c r="B52" s="112" t="s">
        <v>1228</v>
      </c>
      <c r="C52" s="227">
        <v>8</v>
      </c>
      <c r="D52" s="22">
        <v>16579</v>
      </c>
      <c r="E52" s="20">
        <v>1274</v>
      </c>
      <c r="F52" s="185">
        <v>4897</v>
      </c>
      <c r="G52" s="97">
        <v>7293</v>
      </c>
      <c r="H52" s="228">
        <f t="shared" si="2"/>
        <v>13464</v>
      </c>
      <c r="I52" s="170">
        <f t="shared" si="3"/>
        <v>81.21117075818806</v>
      </c>
    </row>
    <row r="53" spans="1:9" ht="12.75">
      <c r="A53" s="19">
        <v>16</v>
      </c>
      <c r="B53" s="112" t="s">
        <v>1229</v>
      </c>
      <c r="C53" s="227">
        <v>12</v>
      </c>
      <c r="D53" s="22">
        <v>86124</v>
      </c>
      <c r="E53" s="20">
        <v>5279</v>
      </c>
      <c r="F53" s="185">
        <v>14465</v>
      </c>
      <c r="G53" s="97">
        <v>13555</v>
      </c>
      <c r="H53" s="228">
        <f t="shared" si="2"/>
        <v>33299</v>
      </c>
      <c r="I53" s="170">
        <f t="shared" si="3"/>
        <v>38.66401932097905</v>
      </c>
    </row>
    <row r="54" spans="1:9" ht="12.75">
      <c r="A54" s="70">
        <v>17</v>
      </c>
      <c r="B54" s="112" t="s">
        <v>1231</v>
      </c>
      <c r="C54" s="227">
        <v>5</v>
      </c>
      <c r="D54" s="22">
        <v>38218</v>
      </c>
      <c r="E54" s="20">
        <v>0</v>
      </c>
      <c r="F54" s="185">
        <v>2444</v>
      </c>
      <c r="G54" s="97">
        <v>3904</v>
      </c>
      <c r="H54" s="228">
        <f t="shared" si="2"/>
        <v>6348</v>
      </c>
      <c r="I54" s="170">
        <f t="shared" si="3"/>
        <v>16.609974357632527</v>
      </c>
    </row>
    <row r="55" spans="1:9" ht="12.75">
      <c r="A55" s="19">
        <v>18</v>
      </c>
      <c r="B55" s="112" t="s">
        <v>1232</v>
      </c>
      <c r="C55" s="227">
        <v>4</v>
      </c>
      <c r="D55" s="22">
        <v>7096</v>
      </c>
      <c r="E55" s="20">
        <v>500</v>
      </c>
      <c r="F55" s="185">
        <v>2161</v>
      </c>
      <c r="G55" s="97">
        <v>696</v>
      </c>
      <c r="H55" s="228">
        <f t="shared" si="2"/>
        <v>3357</v>
      </c>
      <c r="I55" s="170">
        <f t="shared" si="3"/>
        <v>47.30834272829763</v>
      </c>
    </row>
    <row r="56" spans="1:9" ht="12.75">
      <c r="A56" s="70">
        <v>19</v>
      </c>
      <c r="B56" s="112" t="s">
        <v>1233</v>
      </c>
      <c r="C56" s="227">
        <v>6</v>
      </c>
      <c r="D56" s="22">
        <v>30720</v>
      </c>
      <c r="E56" s="20">
        <v>695</v>
      </c>
      <c r="F56" s="20">
        <v>2396</v>
      </c>
      <c r="G56" s="97">
        <v>3636</v>
      </c>
      <c r="H56" s="228">
        <f t="shared" si="2"/>
        <v>6727</v>
      </c>
      <c r="I56" s="170">
        <f t="shared" si="3"/>
        <v>21.897786458333332</v>
      </c>
    </row>
    <row r="57" spans="1:9" ht="12.75">
      <c r="A57" s="19">
        <v>20</v>
      </c>
      <c r="B57" s="112" t="s">
        <v>1234</v>
      </c>
      <c r="C57" s="227">
        <v>4</v>
      </c>
      <c r="D57" s="20">
        <v>10486</v>
      </c>
      <c r="E57" s="20">
        <v>111</v>
      </c>
      <c r="F57" s="20">
        <v>4770</v>
      </c>
      <c r="G57" s="97">
        <v>3192</v>
      </c>
      <c r="H57" s="228">
        <f t="shared" si="2"/>
        <v>8073</v>
      </c>
      <c r="I57" s="170">
        <v>76.95</v>
      </c>
    </row>
    <row r="58" spans="1:9" ht="12.75">
      <c r="A58" s="70">
        <v>21</v>
      </c>
      <c r="B58" s="112" t="s">
        <v>1235</v>
      </c>
      <c r="C58" s="227">
        <v>1</v>
      </c>
      <c r="D58" s="20">
        <v>7680</v>
      </c>
      <c r="E58" s="20">
        <v>409</v>
      </c>
      <c r="F58" s="20">
        <v>475</v>
      </c>
      <c r="G58" s="97">
        <v>436</v>
      </c>
      <c r="H58" s="228">
        <f t="shared" si="2"/>
        <v>1320</v>
      </c>
      <c r="I58" s="170">
        <f t="shared" si="3"/>
        <v>17.1875</v>
      </c>
    </row>
    <row r="59" spans="1:9" ht="12.75">
      <c r="A59" s="19">
        <v>22</v>
      </c>
      <c r="B59" s="112" t="s">
        <v>1236</v>
      </c>
      <c r="C59" s="227">
        <v>11</v>
      </c>
      <c r="D59" s="20">
        <v>69403</v>
      </c>
      <c r="E59" s="20">
        <v>2965</v>
      </c>
      <c r="F59" s="20">
        <v>4473</v>
      </c>
      <c r="G59" s="97">
        <v>4861</v>
      </c>
      <c r="H59" s="228">
        <f t="shared" si="2"/>
        <v>12299</v>
      </c>
      <c r="I59" s="170">
        <f t="shared" si="3"/>
        <v>17.721135973949252</v>
      </c>
    </row>
    <row r="60" spans="1:9" ht="12.75">
      <c r="A60" s="19">
        <v>23</v>
      </c>
      <c r="B60" s="112" t="s">
        <v>1380</v>
      </c>
      <c r="C60" s="227">
        <v>2</v>
      </c>
      <c r="D60" s="22">
        <v>8249</v>
      </c>
      <c r="E60" s="20">
        <v>3762</v>
      </c>
      <c r="F60" s="185">
        <v>2405</v>
      </c>
      <c r="G60" s="97">
        <v>495</v>
      </c>
      <c r="H60" s="228">
        <f>SUM(E60:G60)</f>
        <v>6662</v>
      </c>
      <c r="I60" s="170">
        <f t="shared" si="3"/>
        <v>80.76130440053339</v>
      </c>
    </row>
    <row r="61" spans="1:9" ht="12.75">
      <c r="A61" s="70">
        <v>24</v>
      </c>
      <c r="B61" s="112" t="s">
        <v>1238</v>
      </c>
      <c r="C61" s="227">
        <v>1</v>
      </c>
      <c r="D61" s="22">
        <v>491</v>
      </c>
      <c r="E61" s="20">
        <v>0</v>
      </c>
      <c r="F61" s="230">
        <v>114</v>
      </c>
      <c r="G61" s="97">
        <v>97</v>
      </c>
      <c r="H61" s="228">
        <f>SUM(E61:G61)</f>
        <v>211</v>
      </c>
      <c r="I61" s="170">
        <f t="shared" si="3"/>
        <v>42.973523421588595</v>
      </c>
    </row>
    <row r="62" spans="1:9" ht="12.75">
      <c r="A62" s="19">
        <v>25</v>
      </c>
      <c r="B62" s="112" t="s">
        <v>1283</v>
      </c>
      <c r="C62" s="227">
        <v>1</v>
      </c>
      <c r="D62" s="22">
        <v>72</v>
      </c>
      <c r="E62" s="33">
        <v>0</v>
      </c>
      <c r="F62" s="230">
        <v>1</v>
      </c>
      <c r="G62" s="97">
        <v>3</v>
      </c>
      <c r="H62" s="228">
        <v>4</v>
      </c>
      <c r="I62" s="170">
        <f t="shared" si="3"/>
        <v>5.555555555555555</v>
      </c>
    </row>
    <row r="63" spans="1:9" ht="12.75">
      <c r="A63" s="70">
        <v>26</v>
      </c>
      <c r="B63" s="112" t="s">
        <v>1240</v>
      </c>
      <c r="C63" s="227">
        <v>1</v>
      </c>
      <c r="D63" s="22">
        <v>32</v>
      </c>
      <c r="E63" s="33">
        <v>0</v>
      </c>
      <c r="F63" s="185">
        <v>16</v>
      </c>
      <c r="G63" s="97">
        <v>10</v>
      </c>
      <c r="H63" s="231">
        <f>SUM(E63:G63)</f>
        <v>26</v>
      </c>
      <c r="I63" s="170">
        <f t="shared" si="3"/>
        <v>81.25</v>
      </c>
    </row>
    <row r="64" spans="1:9" ht="12.75">
      <c r="A64" s="975" t="s">
        <v>1212</v>
      </c>
      <c r="B64" s="973"/>
      <c r="C64" s="197">
        <v>188</v>
      </c>
      <c r="D64" s="197">
        <f>SUM(D38:D63)</f>
        <v>1105744</v>
      </c>
      <c r="E64" s="197">
        <f>SUM(E38:E63)</f>
        <v>59791</v>
      </c>
      <c r="F64" s="197">
        <f>SUM(F38:F63)</f>
        <v>193813</v>
      </c>
      <c r="G64" s="197">
        <f>SUM(G38:G63)</f>
        <v>159121</v>
      </c>
      <c r="H64" s="197">
        <v>412625</v>
      </c>
      <c r="I64" s="45">
        <v>37.32</v>
      </c>
    </row>
    <row r="65" spans="1:9" ht="12.75">
      <c r="A65" s="65"/>
      <c r="C65"/>
      <c r="I65" s="188"/>
    </row>
    <row r="66" spans="1:9" ht="12.75">
      <c r="A66" s="1131" t="s">
        <v>1492</v>
      </c>
      <c r="B66" s="1064"/>
      <c r="C66" s="1064"/>
      <c r="D66" s="1064"/>
      <c r="I66" s="188"/>
    </row>
  </sheetData>
  <sheetProtection/>
  <mergeCells count="18">
    <mergeCell ref="A32:I32"/>
    <mergeCell ref="I3:I4"/>
    <mergeCell ref="A25:B25"/>
    <mergeCell ref="D3:D4"/>
    <mergeCell ref="A3:A4"/>
    <mergeCell ref="B3:B4"/>
    <mergeCell ref="C3:C4"/>
    <mergeCell ref="E3:H3"/>
    <mergeCell ref="A1:I1"/>
    <mergeCell ref="A64:B64"/>
    <mergeCell ref="A66:D66"/>
    <mergeCell ref="H33:I33"/>
    <mergeCell ref="A34:A35"/>
    <mergeCell ref="B34:B35"/>
    <mergeCell ref="C34:C35"/>
    <mergeCell ref="D34:D35"/>
    <mergeCell ref="E34:H34"/>
    <mergeCell ref="I34:I35"/>
  </mergeCells>
  <printOptions horizontalCentered="1"/>
  <pageMargins left="0.48" right="0.75" top="1" bottom="1" header="0.5" footer="0.5"/>
  <pageSetup horizontalDpi="600" verticalDpi="600" orientation="portrait" paperSize="9" scale="79" r:id="rId1"/>
  <headerFooter alignWithMargins="0">
    <oddHeader>&amp;RFOREST</oddHeader>
    <oddFooter>&amp;C48</oddFooter>
  </headerFooter>
  <rowBreaks count="1" manualBreakCount="1">
    <brk id="66" max="8" man="1"/>
  </rowBreaks>
</worksheet>
</file>

<file path=xl/worksheets/sheet37.xml><?xml version="1.0" encoding="utf-8"?>
<worksheet xmlns="http://schemas.openxmlformats.org/spreadsheetml/2006/main" xmlns:r="http://schemas.openxmlformats.org/officeDocument/2006/relationships">
  <dimension ref="A1:I45"/>
  <sheetViews>
    <sheetView view="pageBreakPreview" zoomScale="60" zoomScalePageLayoutView="0" workbookViewId="0" topLeftCell="A1">
      <selection activeCell="A1" sqref="A1:I1"/>
    </sheetView>
  </sheetViews>
  <sheetFormatPr defaultColWidth="9.140625" defaultRowHeight="12.75"/>
  <cols>
    <col min="1" max="1" width="5.140625" style="0" customWidth="1"/>
    <col min="2" max="2" width="20.57421875" style="0" customWidth="1"/>
    <col min="3" max="3" width="11.421875" style="0" customWidth="1"/>
    <col min="4" max="9" width="9.8515625" style="0" customWidth="1"/>
  </cols>
  <sheetData>
    <row r="1" spans="1:9" ht="15" customHeight="1">
      <c r="A1" s="1130" t="s">
        <v>9</v>
      </c>
      <c r="B1" s="1130"/>
      <c r="C1" s="1130"/>
      <c r="D1" s="1130"/>
      <c r="E1" s="1130"/>
      <c r="F1" s="1130"/>
      <c r="G1" s="1130"/>
      <c r="H1" s="1130"/>
      <c r="I1" s="1130"/>
    </row>
    <row r="2" spans="1:9" ht="12.75">
      <c r="A2" s="1"/>
      <c r="B2" s="1"/>
      <c r="C2" s="1"/>
      <c r="D2" s="2"/>
      <c r="E2" s="2"/>
      <c r="F2" s="2"/>
      <c r="G2" s="2"/>
      <c r="H2" s="943" t="s">
        <v>1385</v>
      </c>
      <c r="I2" s="943"/>
    </row>
    <row r="3" spans="1:9" s="48" customFormat="1" ht="15" customHeight="1">
      <c r="A3" s="1093" t="s">
        <v>1276</v>
      </c>
      <c r="B3" s="1032" t="s">
        <v>1328</v>
      </c>
      <c r="C3" s="982" t="s">
        <v>1287</v>
      </c>
      <c r="D3" s="1102" t="s">
        <v>1211</v>
      </c>
      <c r="E3" s="1132"/>
      <c r="F3" s="1132"/>
      <c r="G3" s="1132"/>
      <c r="H3" s="1136" t="s">
        <v>1373</v>
      </c>
      <c r="I3" s="1134" t="s">
        <v>1265</v>
      </c>
    </row>
    <row r="4" spans="1:9" s="48" customFormat="1" ht="38.25" customHeight="1">
      <c r="A4" s="1093"/>
      <c r="B4" s="1033"/>
      <c r="C4" s="1093"/>
      <c r="D4" s="44" t="s">
        <v>1359</v>
      </c>
      <c r="E4" s="107" t="s">
        <v>1481</v>
      </c>
      <c r="F4" s="107" t="s">
        <v>1318</v>
      </c>
      <c r="G4" s="194" t="s">
        <v>1319</v>
      </c>
      <c r="H4" s="1137"/>
      <c r="I4" s="1135"/>
    </row>
    <row r="5" spans="1:9" ht="12.75">
      <c r="A5" s="71">
        <v>1</v>
      </c>
      <c r="B5" s="72">
        <v>2</v>
      </c>
      <c r="C5" s="71">
        <v>3</v>
      </c>
      <c r="D5" s="72">
        <v>4</v>
      </c>
      <c r="E5" s="72"/>
      <c r="F5" s="71">
        <v>5</v>
      </c>
      <c r="G5" s="72">
        <v>6</v>
      </c>
      <c r="H5" s="71">
        <v>7</v>
      </c>
      <c r="I5" s="71">
        <v>8</v>
      </c>
    </row>
    <row r="6" spans="1:9" ht="12.75">
      <c r="A6" s="123"/>
      <c r="B6" s="121"/>
      <c r="C6" s="123"/>
      <c r="D6" s="123"/>
      <c r="E6" s="122"/>
      <c r="F6" s="122"/>
      <c r="G6" s="121"/>
      <c r="H6" s="123"/>
      <c r="I6" s="122"/>
    </row>
    <row r="7" spans="1:9" ht="12.75">
      <c r="A7" s="20">
        <v>1</v>
      </c>
      <c r="B7" s="111" t="s">
        <v>1214</v>
      </c>
      <c r="C7" s="20">
        <v>275069</v>
      </c>
      <c r="D7" s="242">
        <v>820</v>
      </c>
      <c r="E7" s="315">
        <v>24757</v>
      </c>
      <c r="F7" s="185">
        <v>19525</v>
      </c>
      <c r="G7" s="222">
        <v>45102</v>
      </c>
      <c r="H7" s="170">
        <f>G7/C7*100</f>
        <v>16.396613213411907</v>
      </c>
      <c r="I7" s="185">
        <v>10372</v>
      </c>
    </row>
    <row r="8" spans="1:9" ht="12.75">
      <c r="A8" s="33">
        <v>2</v>
      </c>
      <c r="B8" s="113" t="s">
        <v>1215</v>
      </c>
      <c r="C8" s="33">
        <v>83743</v>
      </c>
      <c r="D8" s="242">
        <v>20858</v>
      </c>
      <c r="E8" s="315">
        <v>31556</v>
      </c>
      <c r="F8" s="185">
        <v>14939</v>
      </c>
      <c r="G8" s="112">
        <v>67353</v>
      </c>
      <c r="H8" s="170">
        <f aca="true" t="shared" si="0" ref="H8:H43">G8/C8*100</f>
        <v>80.42821489557336</v>
      </c>
      <c r="I8" s="185">
        <v>111</v>
      </c>
    </row>
    <row r="9" spans="1:9" ht="12.75">
      <c r="A9" s="20">
        <v>3</v>
      </c>
      <c r="B9" s="112" t="s">
        <v>1216</v>
      </c>
      <c r="C9" s="20">
        <v>78438</v>
      </c>
      <c r="D9" s="242">
        <v>1461</v>
      </c>
      <c r="E9" s="315">
        <v>11558</v>
      </c>
      <c r="F9" s="185">
        <v>14673</v>
      </c>
      <c r="G9" s="112">
        <v>27692</v>
      </c>
      <c r="H9" s="170">
        <f t="shared" si="0"/>
        <v>35.30431678523165</v>
      </c>
      <c r="I9" s="185">
        <v>179</v>
      </c>
    </row>
    <row r="10" spans="1:9" ht="12.75">
      <c r="A10" s="20">
        <v>4</v>
      </c>
      <c r="B10" s="112" t="s">
        <v>1217</v>
      </c>
      <c r="C10" s="20">
        <v>94163</v>
      </c>
      <c r="D10" s="242">
        <v>231</v>
      </c>
      <c r="E10" s="315">
        <v>3248</v>
      </c>
      <c r="F10" s="185">
        <v>3325</v>
      </c>
      <c r="G10" s="112">
        <v>6804</v>
      </c>
      <c r="H10" s="170">
        <f t="shared" si="0"/>
        <v>7.225768083005002</v>
      </c>
      <c r="I10" s="185">
        <v>134</v>
      </c>
    </row>
    <row r="11" spans="1:9" ht="12.75">
      <c r="A11" s="20">
        <v>5</v>
      </c>
      <c r="B11" s="112" t="s">
        <v>1277</v>
      </c>
      <c r="C11" s="20">
        <v>135191</v>
      </c>
      <c r="D11" s="242">
        <v>4162</v>
      </c>
      <c r="E11" s="315">
        <v>35038</v>
      </c>
      <c r="F11" s="185">
        <v>16670</v>
      </c>
      <c r="G11" s="112">
        <v>55870</v>
      </c>
      <c r="H11" s="170">
        <f t="shared" si="0"/>
        <v>41.326715535797504</v>
      </c>
      <c r="I11" s="185">
        <v>107</v>
      </c>
    </row>
    <row r="12" spans="1:9" ht="12.75">
      <c r="A12" s="20">
        <v>6</v>
      </c>
      <c r="B12" s="112" t="s">
        <v>1239</v>
      </c>
      <c r="C12" s="20">
        <v>1483</v>
      </c>
      <c r="D12" s="242">
        <v>7</v>
      </c>
      <c r="E12" s="315">
        <v>50</v>
      </c>
      <c r="F12" s="185">
        <v>120</v>
      </c>
      <c r="G12" s="112">
        <v>177</v>
      </c>
      <c r="H12" s="170">
        <f t="shared" si="0"/>
        <v>11.935266351989211</v>
      </c>
      <c r="I12" s="185">
        <v>1</v>
      </c>
    </row>
    <row r="13" spans="1:9" ht="12.75">
      <c r="A13" s="20">
        <v>7</v>
      </c>
      <c r="B13" s="112" t="s">
        <v>1249</v>
      </c>
      <c r="C13" s="20">
        <v>3702</v>
      </c>
      <c r="D13" s="242">
        <v>511</v>
      </c>
      <c r="E13" s="315">
        <v>624</v>
      </c>
      <c r="F13" s="185">
        <v>1016</v>
      </c>
      <c r="G13" s="112">
        <v>2151</v>
      </c>
      <c r="H13" s="170">
        <f t="shared" si="0"/>
        <v>58.103727714748786</v>
      </c>
      <c r="I13" s="185">
        <v>1</v>
      </c>
    </row>
    <row r="14" spans="1:9" ht="12.75">
      <c r="A14" s="20">
        <v>8</v>
      </c>
      <c r="B14" s="112" t="s">
        <v>1218</v>
      </c>
      <c r="C14" s="20">
        <v>196022</v>
      </c>
      <c r="D14" s="242">
        <v>376</v>
      </c>
      <c r="E14" s="315">
        <v>5249</v>
      </c>
      <c r="F14" s="185">
        <v>8995</v>
      </c>
      <c r="G14" s="112">
        <v>14620</v>
      </c>
      <c r="H14" s="170">
        <f t="shared" si="0"/>
        <v>7.458346512126191</v>
      </c>
      <c r="I14" s="185">
        <v>1463</v>
      </c>
    </row>
    <row r="15" spans="1:9" ht="12.75">
      <c r="A15" s="20">
        <v>9</v>
      </c>
      <c r="B15" s="112" t="s">
        <v>1219</v>
      </c>
      <c r="C15" s="20">
        <v>44212</v>
      </c>
      <c r="D15" s="242">
        <v>27</v>
      </c>
      <c r="E15" s="315">
        <v>463</v>
      </c>
      <c r="F15" s="185">
        <v>1104</v>
      </c>
      <c r="G15" s="112">
        <v>1594</v>
      </c>
      <c r="H15" s="170">
        <f t="shared" si="0"/>
        <v>3.6053560119424595</v>
      </c>
      <c r="I15" s="185">
        <v>145</v>
      </c>
    </row>
    <row r="16" spans="1:9" ht="12.75">
      <c r="A16" s="20">
        <v>10</v>
      </c>
      <c r="B16" s="112" t="s">
        <v>1220</v>
      </c>
      <c r="C16" s="20">
        <v>55673</v>
      </c>
      <c r="D16" s="242">
        <v>3224</v>
      </c>
      <c r="E16" s="315">
        <v>6383</v>
      </c>
      <c r="F16" s="185">
        <v>5061</v>
      </c>
      <c r="G16" s="112">
        <v>14668</v>
      </c>
      <c r="H16" s="170">
        <f t="shared" si="0"/>
        <v>26.34670306971063</v>
      </c>
      <c r="I16" s="185">
        <v>327</v>
      </c>
    </row>
    <row r="17" spans="1:9" ht="12.75">
      <c r="A17" s="20">
        <v>11</v>
      </c>
      <c r="B17" s="112" t="s">
        <v>1221</v>
      </c>
      <c r="C17" s="20">
        <v>222236</v>
      </c>
      <c r="D17" s="242">
        <v>4298</v>
      </c>
      <c r="E17" s="315">
        <v>8977</v>
      </c>
      <c r="F17" s="185">
        <v>9411</v>
      </c>
      <c r="G17" s="112">
        <v>22686</v>
      </c>
      <c r="H17" s="170">
        <f t="shared" si="0"/>
        <v>10.208067099839809</v>
      </c>
      <c r="I17" s="185">
        <v>2036</v>
      </c>
    </row>
    <row r="18" spans="1:9" ht="12.75">
      <c r="A18" s="20">
        <v>12</v>
      </c>
      <c r="B18" s="112" t="s">
        <v>1268</v>
      </c>
      <c r="C18" s="20">
        <v>79714</v>
      </c>
      <c r="D18" s="242">
        <v>2590</v>
      </c>
      <c r="E18" s="315">
        <v>9899</v>
      </c>
      <c r="F18" s="185">
        <v>10405</v>
      </c>
      <c r="G18" s="112">
        <v>22894</v>
      </c>
      <c r="H18" s="170">
        <f t="shared" si="0"/>
        <v>28.720174624281807</v>
      </c>
      <c r="I18" s="185">
        <v>683</v>
      </c>
    </row>
    <row r="19" spans="1:9" ht="12.75" customHeight="1">
      <c r="A19" s="20">
        <v>13</v>
      </c>
      <c r="B19" s="112" t="s">
        <v>1222</v>
      </c>
      <c r="C19" s="20">
        <v>191791</v>
      </c>
      <c r="D19" s="242">
        <v>1777</v>
      </c>
      <c r="E19" s="315">
        <v>20181</v>
      </c>
      <c r="F19" s="185">
        <v>14232</v>
      </c>
      <c r="G19" s="112">
        <v>36190</v>
      </c>
      <c r="H19" s="170">
        <f t="shared" si="0"/>
        <v>18.86949856875453</v>
      </c>
      <c r="I19" s="185">
        <v>3176</v>
      </c>
    </row>
    <row r="20" spans="1:9" ht="12.75">
      <c r="A20" s="20">
        <v>14</v>
      </c>
      <c r="B20" s="112" t="s">
        <v>1223</v>
      </c>
      <c r="C20" s="20">
        <v>38863</v>
      </c>
      <c r="D20" s="242">
        <v>1443</v>
      </c>
      <c r="E20" s="315">
        <v>9410</v>
      </c>
      <c r="F20" s="185">
        <v>6471</v>
      </c>
      <c r="G20" s="112">
        <v>17324</v>
      </c>
      <c r="H20" s="170">
        <f t="shared" si="0"/>
        <v>44.5771041865013</v>
      </c>
      <c r="I20" s="185">
        <v>58</v>
      </c>
    </row>
    <row r="21" spans="1:9" ht="12.75">
      <c r="A21" s="20">
        <v>15</v>
      </c>
      <c r="B21" s="112" t="s">
        <v>1224</v>
      </c>
      <c r="C21" s="20">
        <v>308245</v>
      </c>
      <c r="D21" s="242">
        <v>6647</v>
      </c>
      <c r="E21" s="315">
        <v>35007</v>
      </c>
      <c r="F21" s="185">
        <v>36046</v>
      </c>
      <c r="G21" s="112">
        <v>77700</v>
      </c>
      <c r="H21" s="170">
        <f t="shared" si="0"/>
        <v>25.207221528329736</v>
      </c>
      <c r="I21" s="185">
        <v>6401</v>
      </c>
    </row>
    <row r="22" spans="1:9" ht="12.75">
      <c r="A22" s="20">
        <v>16</v>
      </c>
      <c r="B22" s="112" t="s">
        <v>1225</v>
      </c>
      <c r="C22" s="20">
        <v>307713</v>
      </c>
      <c r="D22" s="242">
        <v>8739</v>
      </c>
      <c r="E22" s="315">
        <v>20834</v>
      </c>
      <c r="F22" s="185">
        <v>21077</v>
      </c>
      <c r="G22" s="112">
        <v>50650</v>
      </c>
      <c r="H22" s="170">
        <f t="shared" si="0"/>
        <v>16.460143055379525</v>
      </c>
      <c r="I22" s="185">
        <v>4157</v>
      </c>
    </row>
    <row r="23" spans="1:9" ht="12.75">
      <c r="A23" s="20">
        <v>17</v>
      </c>
      <c r="B23" s="112" t="s">
        <v>1226</v>
      </c>
      <c r="C23" s="20">
        <v>22327</v>
      </c>
      <c r="D23" s="242">
        <v>701</v>
      </c>
      <c r="E23" s="315">
        <v>5474</v>
      </c>
      <c r="F23" s="185">
        <v>11105</v>
      </c>
      <c r="G23" s="112">
        <v>17280</v>
      </c>
      <c r="H23" s="170">
        <f t="shared" si="0"/>
        <v>77.39508218748601</v>
      </c>
      <c r="I23" s="185">
        <v>1</v>
      </c>
    </row>
    <row r="24" spans="1:9" ht="12.75">
      <c r="A24" s="20">
        <v>18</v>
      </c>
      <c r="B24" s="112" t="s">
        <v>1227</v>
      </c>
      <c r="C24" s="20">
        <v>22429</v>
      </c>
      <c r="D24" s="242">
        <v>410</v>
      </c>
      <c r="E24" s="315">
        <v>9501</v>
      </c>
      <c r="F24" s="185">
        <v>7410</v>
      </c>
      <c r="G24" s="112">
        <v>17321</v>
      </c>
      <c r="H24" s="170">
        <f t="shared" si="0"/>
        <v>77.2259128806456</v>
      </c>
      <c r="I24" s="185">
        <v>211</v>
      </c>
    </row>
    <row r="25" spans="1:9" ht="12.75">
      <c r="A25" s="20">
        <v>19</v>
      </c>
      <c r="B25" s="112" t="s">
        <v>1248</v>
      </c>
      <c r="C25" s="20">
        <v>21081</v>
      </c>
      <c r="D25" s="242">
        <v>134</v>
      </c>
      <c r="E25" s="315">
        <v>6251</v>
      </c>
      <c r="F25" s="185">
        <v>12855</v>
      </c>
      <c r="G25" s="112">
        <v>19240</v>
      </c>
      <c r="H25" s="170">
        <f t="shared" si="0"/>
        <v>91.26701769365779</v>
      </c>
      <c r="I25" s="185">
        <v>1</v>
      </c>
    </row>
    <row r="26" spans="1:9" ht="12.75">
      <c r="A26" s="20">
        <v>20</v>
      </c>
      <c r="B26" s="112" t="s">
        <v>1228</v>
      </c>
      <c r="C26" s="20">
        <v>16579</v>
      </c>
      <c r="D26" s="242">
        <v>1274</v>
      </c>
      <c r="E26" s="315">
        <v>4897</v>
      </c>
      <c r="F26" s="185">
        <v>7293</v>
      </c>
      <c r="G26" s="112">
        <v>13464</v>
      </c>
      <c r="H26" s="170">
        <f t="shared" si="0"/>
        <v>81.21117075818806</v>
      </c>
      <c r="I26" s="185">
        <v>2</v>
      </c>
    </row>
    <row r="27" spans="1:9" ht="12.75">
      <c r="A27" s="20">
        <v>21</v>
      </c>
      <c r="B27" s="112" t="s">
        <v>1229</v>
      </c>
      <c r="C27" s="20">
        <v>155707</v>
      </c>
      <c r="D27" s="242">
        <v>7073</v>
      </c>
      <c r="E27" s="315">
        <v>21394</v>
      </c>
      <c r="F27" s="185">
        <v>20388</v>
      </c>
      <c r="G27" s="112">
        <v>48855</v>
      </c>
      <c r="H27" s="170">
        <f t="shared" si="0"/>
        <v>31.376238704746733</v>
      </c>
      <c r="I27" s="185">
        <v>4852</v>
      </c>
    </row>
    <row r="28" spans="1:9" ht="12.75">
      <c r="A28" s="20">
        <v>22</v>
      </c>
      <c r="B28" s="112" t="s">
        <v>1230</v>
      </c>
      <c r="C28" s="20">
        <v>50362</v>
      </c>
      <c r="D28" s="242">
        <v>0</v>
      </c>
      <c r="E28" s="315">
        <v>733</v>
      </c>
      <c r="F28" s="185">
        <v>931</v>
      </c>
      <c r="G28" s="112">
        <v>1664</v>
      </c>
      <c r="H28" s="170">
        <f t="shared" si="0"/>
        <v>3.304078471863707</v>
      </c>
      <c r="I28" s="185">
        <v>20</v>
      </c>
    </row>
    <row r="29" spans="1:9" ht="12.75">
      <c r="A29" s="20">
        <v>23</v>
      </c>
      <c r="B29" s="112" t="s">
        <v>1231</v>
      </c>
      <c r="C29" s="20">
        <v>342239</v>
      </c>
      <c r="D29" s="242">
        <v>72</v>
      </c>
      <c r="E29" s="315">
        <v>4450</v>
      </c>
      <c r="F29" s="185">
        <v>11514</v>
      </c>
      <c r="G29" s="112">
        <v>16036</v>
      </c>
      <c r="H29" s="170">
        <f t="shared" si="0"/>
        <v>4.685614439032372</v>
      </c>
      <c r="I29" s="185">
        <v>4347</v>
      </c>
    </row>
    <row r="30" spans="1:9" ht="12.75">
      <c r="A30" s="20">
        <v>24</v>
      </c>
      <c r="B30" s="112" t="s">
        <v>1232</v>
      </c>
      <c r="C30" s="20">
        <v>7096</v>
      </c>
      <c r="D30" s="242">
        <v>500</v>
      </c>
      <c r="E30" s="315">
        <v>2161</v>
      </c>
      <c r="F30" s="185">
        <v>696</v>
      </c>
      <c r="G30" s="112">
        <v>3357</v>
      </c>
      <c r="H30" s="170">
        <f t="shared" si="0"/>
        <v>47.30834272829763</v>
      </c>
      <c r="I30" s="185">
        <v>356</v>
      </c>
    </row>
    <row r="31" spans="1:9" ht="12.75">
      <c r="A31" s="20">
        <v>25</v>
      </c>
      <c r="B31" s="112" t="s">
        <v>1233</v>
      </c>
      <c r="C31" s="20">
        <v>130058</v>
      </c>
      <c r="D31" s="242">
        <v>2926</v>
      </c>
      <c r="E31" s="315">
        <v>10216</v>
      </c>
      <c r="F31" s="185">
        <v>10196</v>
      </c>
      <c r="G31" s="112">
        <v>23338</v>
      </c>
      <c r="H31" s="170">
        <f t="shared" si="0"/>
        <v>17.9443017730551</v>
      </c>
      <c r="I31" s="185">
        <v>1206</v>
      </c>
    </row>
    <row r="32" spans="1:9" ht="12.75">
      <c r="A32" s="20">
        <v>26</v>
      </c>
      <c r="B32" s="112" t="s">
        <v>1234</v>
      </c>
      <c r="C32" s="20">
        <v>10486</v>
      </c>
      <c r="D32" s="242">
        <v>111</v>
      </c>
      <c r="E32" s="315">
        <v>4770</v>
      </c>
      <c r="F32" s="185">
        <v>3192</v>
      </c>
      <c r="G32" s="112">
        <v>8073</v>
      </c>
      <c r="H32" s="170">
        <f t="shared" si="0"/>
        <v>76.9883654396338</v>
      </c>
      <c r="I32" s="185">
        <v>75</v>
      </c>
    </row>
    <row r="33" spans="1:9" ht="12.75">
      <c r="A33" s="20">
        <v>27</v>
      </c>
      <c r="B33" s="112" t="s">
        <v>1235</v>
      </c>
      <c r="C33" s="20">
        <v>240928</v>
      </c>
      <c r="D33" s="242">
        <v>1626</v>
      </c>
      <c r="E33" s="315">
        <v>4563</v>
      </c>
      <c r="F33" s="185">
        <v>8152</v>
      </c>
      <c r="G33" s="112">
        <v>14341</v>
      </c>
      <c r="H33" s="170">
        <f t="shared" si="0"/>
        <v>5.952400717226723</v>
      </c>
      <c r="I33" s="185">
        <v>745</v>
      </c>
    </row>
    <row r="34" spans="1:9" ht="12.75">
      <c r="A34" s="20">
        <v>28</v>
      </c>
      <c r="B34" s="112" t="s">
        <v>1267</v>
      </c>
      <c r="C34" s="20">
        <v>53483</v>
      </c>
      <c r="D34" s="242">
        <v>4762</v>
      </c>
      <c r="E34" s="315">
        <v>14165</v>
      </c>
      <c r="F34" s="185">
        <v>5568</v>
      </c>
      <c r="G34" s="112">
        <v>24495</v>
      </c>
      <c r="H34" s="170">
        <f t="shared" si="0"/>
        <v>45.799599872856795</v>
      </c>
      <c r="I34" s="185">
        <v>271</v>
      </c>
    </row>
    <row r="35" spans="1:9" ht="12.75">
      <c r="A35" s="20">
        <v>29</v>
      </c>
      <c r="B35" s="112" t="s">
        <v>1236</v>
      </c>
      <c r="C35" s="20">
        <v>88752</v>
      </c>
      <c r="D35" s="242">
        <v>2987</v>
      </c>
      <c r="E35" s="315">
        <v>4644</v>
      </c>
      <c r="F35" s="185">
        <v>5363</v>
      </c>
      <c r="G35" s="112">
        <v>12994</v>
      </c>
      <c r="H35" s="170">
        <f t="shared" si="0"/>
        <v>14.640796827113755</v>
      </c>
      <c r="I35" s="185">
        <v>29</v>
      </c>
    </row>
    <row r="36" spans="1:9" ht="12.75">
      <c r="A36" s="20">
        <v>30</v>
      </c>
      <c r="B36" s="112" t="s">
        <v>1275</v>
      </c>
      <c r="C36" s="20">
        <v>8249</v>
      </c>
      <c r="D36" s="242">
        <v>3762</v>
      </c>
      <c r="E36" s="315">
        <v>2405</v>
      </c>
      <c r="F36" s="185">
        <v>495</v>
      </c>
      <c r="G36" s="112">
        <v>6662</v>
      </c>
      <c r="H36" s="170">
        <f t="shared" si="0"/>
        <v>80.76130440053339</v>
      </c>
      <c r="I36" s="185">
        <v>53</v>
      </c>
    </row>
    <row r="37" spans="1:9" ht="12.75">
      <c r="A37" s="20">
        <v>31</v>
      </c>
      <c r="B37" s="112" t="s">
        <v>1237</v>
      </c>
      <c r="C37" s="20">
        <v>114</v>
      </c>
      <c r="D37" s="242">
        <v>1</v>
      </c>
      <c r="E37" s="315">
        <v>10</v>
      </c>
      <c r="F37" s="185">
        <v>6</v>
      </c>
      <c r="G37" s="112">
        <v>17</v>
      </c>
      <c r="H37" s="170">
        <f t="shared" si="0"/>
        <v>14.912280701754385</v>
      </c>
      <c r="I37" s="185">
        <v>1</v>
      </c>
    </row>
    <row r="38" spans="1:9" ht="12.75">
      <c r="A38" s="20">
        <v>32</v>
      </c>
      <c r="B38" s="112" t="s">
        <v>1238</v>
      </c>
      <c r="C38" s="20">
        <v>491</v>
      </c>
      <c r="D38" s="242">
        <v>0</v>
      </c>
      <c r="E38" s="315">
        <v>114</v>
      </c>
      <c r="F38" s="230">
        <v>97</v>
      </c>
      <c r="G38" s="112">
        <v>211</v>
      </c>
      <c r="H38" s="170">
        <f t="shared" si="0"/>
        <v>42.973523421588595</v>
      </c>
      <c r="I38" s="185">
        <v>1</v>
      </c>
    </row>
    <row r="39" spans="1:9" ht="12.75">
      <c r="A39" s="20">
        <v>33</v>
      </c>
      <c r="B39" s="112" t="s">
        <v>1283</v>
      </c>
      <c r="C39" s="20">
        <v>112</v>
      </c>
      <c r="D39" s="242">
        <v>0</v>
      </c>
      <c r="E39" s="315">
        <v>1</v>
      </c>
      <c r="F39" s="230">
        <v>5</v>
      </c>
      <c r="G39" s="112">
        <v>6</v>
      </c>
      <c r="H39" s="170">
        <f t="shared" si="0"/>
        <v>5.357142857142857</v>
      </c>
      <c r="I39" s="335">
        <v>3</v>
      </c>
    </row>
    <row r="40" spans="1:9" ht="12.75">
      <c r="A40" s="20">
        <v>34</v>
      </c>
      <c r="B40" s="112" t="s">
        <v>1240</v>
      </c>
      <c r="C40" s="20">
        <v>32</v>
      </c>
      <c r="D40" s="242">
        <v>0</v>
      </c>
      <c r="E40" s="315">
        <v>16</v>
      </c>
      <c r="F40" s="230">
        <v>10</v>
      </c>
      <c r="G40" s="112">
        <v>26</v>
      </c>
      <c r="H40" s="170">
        <f t="shared" si="0"/>
        <v>81.25</v>
      </c>
      <c r="I40" s="33">
        <v>0</v>
      </c>
    </row>
    <row r="41" spans="1:9" ht="12.75">
      <c r="A41" s="20">
        <v>35</v>
      </c>
      <c r="B41" s="112" t="s">
        <v>1241</v>
      </c>
      <c r="C41" s="20">
        <v>480</v>
      </c>
      <c r="D41" s="242">
        <v>0</v>
      </c>
      <c r="E41" s="315">
        <v>13</v>
      </c>
      <c r="F41" s="185">
        <v>31</v>
      </c>
      <c r="G41" s="112">
        <v>44</v>
      </c>
      <c r="H41" s="170">
        <f t="shared" si="0"/>
        <v>9.166666666666666</v>
      </c>
      <c r="I41" s="33">
        <v>0</v>
      </c>
    </row>
    <row r="42" spans="1:9" ht="12.75">
      <c r="A42" s="22"/>
      <c r="B42" s="112"/>
      <c r="C42" s="88"/>
      <c r="D42" s="215"/>
      <c r="E42" s="10"/>
      <c r="F42" s="88"/>
      <c r="G42" s="223"/>
      <c r="H42" s="170"/>
      <c r="I42" s="20"/>
    </row>
    <row r="43" spans="1:9" s="8" customFormat="1" ht="12.75">
      <c r="A43" s="975" t="s">
        <v>1212</v>
      </c>
      <c r="B43" s="973"/>
      <c r="C43" s="196">
        <f>SUM(C7:C41)</f>
        <v>3287263</v>
      </c>
      <c r="D43" s="243">
        <f>SUM(D7:D42)</f>
        <v>83510</v>
      </c>
      <c r="E43" s="243">
        <f>SUM(E7:E41)</f>
        <v>319012</v>
      </c>
      <c r="F43" s="243">
        <f>SUM(F7:F42)</f>
        <v>288377</v>
      </c>
      <c r="G43" s="243">
        <f>SUM(G7:G42)</f>
        <v>690899</v>
      </c>
      <c r="H43" s="45">
        <f t="shared" si="0"/>
        <v>21.017454338153048</v>
      </c>
      <c r="I43" s="226">
        <v>41525</v>
      </c>
    </row>
    <row r="45" ht="12.75">
      <c r="A45" t="s">
        <v>1492</v>
      </c>
    </row>
  </sheetData>
  <sheetProtection/>
  <mergeCells count="9">
    <mergeCell ref="I3:I4"/>
    <mergeCell ref="A43:B43"/>
    <mergeCell ref="H2:I2"/>
    <mergeCell ref="A1:I1"/>
    <mergeCell ref="B3:B4"/>
    <mergeCell ref="A3:A4"/>
    <mergeCell ref="C3:C4"/>
    <mergeCell ref="D3:G3"/>
    <mergeCell ref="H3:H4"/>
  </mergeCells>
  <printOptions horizontalCentered="1"/>
  <pageMargins left="0.75" right="0.75" top="1" bottom="1" header="0.5" footer="0.5"/>
  <pageSetup horizontalDpi="600" verticalDpi="600" orientation="portrait" paperSize="9" scale="91" r:id="rId1"/>
  <headerFooter alignWithMargins="0">
    <oddHeader>&amp;RFOREST</oddHeader>
    <oddFooter>&amp;C47
</oddFooter>
  </headerFooter>
</worksheet>
</file>

<file path=xl/worksheets/sheet38.xml><?xml version="1.0" encoding="utf-8"?>
<worksheet xmlns="http://schemas.openxmlformats.org/spreadsheetml/2006/main" xmlns:r="http://schemas.openxmlformats.org/officeDocument/2006/relationships">
  <dimension ref="A1:C49"/>
  <sheetViews>
    <sheetView view="pageBreakPreview" zoomScale="60" workbookViewId="0" topLeftCell="A19">
      <selection activeCell="G36" sqref="G36"/>
    </sheetView>
  </sheetViews>
  <sheetFormatPr defaultColWidth="9.140625" defaultRowHeight="12.75"/>
  <cols>
    <col min="1" max="1" width="52.421875" style="0" customWidth="1"/>
    <col min="2" max="2" width="17.140625" style="0" customWidth="1"/>
    <col min="3" max="3" width="21.57421875" style="0" customWidth="1"/>
  </cols>
  <sheetData>
    <row r="1" spans="1:3" ht="63" customHeight="1">
      <c r="A1" s="889" t="s">
        <v>19</v>
      </c>
      <c r="B1" s="889"/>
      <c r="C1" s="889"/>
    </row>
    <row r="2" ht="15.75">
      <c r="A2" s="346"/>
    </row>
    <row r="3" spans="1:3" ht="32.25" customHeight="1">
      <c r="A3" s="1140" t="s">
        <v>20</v>
      </c>
      <c r="B3" s="1140"/>
      <c r="C3" s="1140"/>
    </row>
    <row r="4" spans="1:3" ht="15.75">
      <c r="A4" s="1141" t="s">
        <v>1508</v>
      </c>
      <c r="B4" s="1141"/>
      <c r="C4" s="1141"/>
    </row>
    <row r="5" spans="1:3" ht="34.5">
      <c r="A5" s="351" t="s">
        <v>1371</v>
      </c>
      <c r="B5" s="351" t="s">
        <v>21</v>
      </c>
      <c r="C5" s="351" t="s">
        <v>1317</v>
      </c>
    </row>
    <row r="6" spans="1:3" ht="15.75">
      <c r="A6" s="352">
        <v>1</v>
      </c>
      <c r="B6" s="352">
        <v>2</v>
      </c>
      <c r="C6" s="352">
        <v>3</v>
      </c>
    </row>
    <row r="7" spans="1:3" ht="15.75">
      <c r="A7" s="1142" t="s">
        <v>1280</v>
      </c>
      <c r="B7" s="1142"/>
      <c r="C7" s="1142"/>
    </row>
    <row r="8" spans="1:3" ht="15.75">
      <c r="A8" s="354" t="s">
        <v>1354</v>
      </c>
      <c r="B8" s="355">
        <v>83510</v>
      </c>
      <c r="C8" s="355">
        <v>2.54</v>
      </c>
    </row>
    <row r="9" spans="1:3" ht="15.75">
      <c r="A9" s="354" t="s">
        <v>1355</v>
      </c>
      <c r="B9" s="355">
        <v>319012</v>
      </c>
      <c r="C9" s="355">
        <v>9.7</v>
      </c>
    </row>
    <row r="10" spans="1:3" ht="15.75">
      <c r="A10" s="354" t="s">
        <v>1318</v>
      </c>
      <c r="B10" s="355">
        <v>288377</v>
      </c>
      <c r="C10" s="355">
        <v>8.77</v>
      </c>
    </row>
    <row r="11" spans="1:3" ht="15.75">
      <c r="A11" s="353" t="s">
        <v>1281</v>
      </c>
      <c r="B11" s="352">
        <v>690899</v>
      </c>
      <c r="C11" s="352">
        <v>21.02</v>
      </c>
    </row>
    <row r="12" spans="1:3" ht="15.75">
      <c r="A12" s="1142" t="s">
        <v>1356</v>
      </c>
      <c r="B12" s="1142"/>
      <c r="C12" s="1142"/>
    </row>
    <row r="13" spans="1:3" ht="15.75">
      <c r="A13" s="354" t="s">
        <v>1265</v>
      </c>
      <c r="B13" s="355">
        <v>41525</v>
      </c>
      <c r="C13" s="355">
        <v>1.26</v>
      </c>
    </row>
    <row r="14" spans="1:3" ht="15.75">
      <c r="A14" s="354" t="s">
        <v>1357</v>
      </c>
      <c r="B14" s="355">
        <v>2554839</v>
      </c>
      <c r="C14" s="355">
        <v>77.72</v>
      </c>
    </row>
    <row r="15" spans="1:3" ht="15.75">
      <c r="A15" s="353" t="s">
        <v>1282</v>
      </c>
      <c r="B15" s="352">
        <v>3287263</v>
      </c>
      <c r="C15" s="352">
        <v>100</v>
      </c>
    </row>
    <row r="16" ht="15.75">
      <c r="A16" s="349"/>
    </row>
    <row r="17" spans="1:3" ht="33.75" customHeight="1">
      <c r="A17" s="1139" t="s">
        <v>345</v>
      </c>
      <c r="B17" s="1139"/>
      <c r="C17" s="1139"/>
    </row>
    <row r="18" ht="15.75">
      <c r="A18" s="345"/>
    </row>
    <row r="19" ht="15.75">
      <c r="A19" s="345"/>
    </row>
    <row r="21" ht="15.75">
      <c r="A21" s="345"/>
    </row>
    <row r="36" spans="1:3" ht="93.75" customHeight="1">
      <c r="A36" s="1139" t="s">
        <v>22</v>
      </c>
      <c r="B36" s="1139"/>
      <c r="C36" s="1139"/>
    </row>
    <row r="37" ht="15.75">
      <c r="A37" s="344"/>
    </row>
    <row r="38" spans="1:3" ht="37.5" customHeight="1">
      <c r="A38" s="985" t="s">
        <v>23</v>
      </c>
      <c r="B38" s="985"/>
      <c r="C38" s="985"/>
    </row>
    <row r="39" ht="7.5" customHeight="1">
      <c r="A39" s="344"/>
    </row>
    <row r="40" spans="1:3" ht="17.25" customHeight="1">
      <c r="A40" s="1138" t="s">
        <v>24</v>
      </c>
      <c r="B40" s="1138"/>
      <c r="C40" s="1138"/>
    </row>
    <row r="41" ht="15.75">
      <c r="A41" s="349"/>
    </row>
    <row r="42" spans="1:3" ht="81" customHeight="1">
      <c r="A42" s="985" t="s">
        <v>25</v>
      </c>
      <c r="B42" s="985"/>
      <c r="C42" s="985"/>
    </row>
    <row r="43" spans="1:3" ht="75.75" customHeight="1">
      <c r="A43" s="1139" t="s">
        <v>26</v>
      </c>
      <c r="B43" s="1139"/>
      <c r="C43" s="1139"/>
    </row>
    <row r="44" ht="15.75">
      <c r="A44" s="349"/>
    </row>
    <row r="45" spans="1:3" ht="81" customHeight="1">
      <c r="A45" s="986" t="s">
        <v>27</v>
      </c>
      <c r="B45" s="986"/>
      <c r="C45" s="986"/>
    </row>
    <row r="46" spans="1:3" ht="31.5" customHeight="1">
      <c r="A46" s="888" t="s">
        <v>32</v>
      </c>
      <c r="B46" s="888"/>
      <c r="C46" s="888"/>
    </row>
    <row r="47" ht="15.75">
      <c r="A47" s="350"/>
    </row>
    <row r="48" spans="1:3" ht="56.25" customHeight="1">
      <c r="A48" s="985" t="s">
        <v>33</v>
      </c>
      <c r="B48" s="985"/>
      <c r="C48" s="985"/>
    </row>
    <row r="49" ht="15.75">
      <c r="A49" s="349"/>
    </row>
  </sheetData>
  <mergeCells count="14">
    <mergeCell ref="A3:C3"/>
    <mergeCell ref="A1:C1"/>
    <mergeCell ref="A36:C36"/>
    <mergeCell ref="A38:C38"/>
    <mergeCell ref="A4:C4"/>
    <mergeCell ref="A7:C7"/>
    <mergeCell ref="A12:C12"/>
    <mergeCell ref="A17:C17"/>
    <mergeCell ref="A46:C46"/>
    <mergeCell ref="A48:C48"/>
    <mergeCell ref="A40:C40"/>
    <mergeCell ref="A42:C42"/>
    <mergeCell ref="A43:C43"/>
    <mergeCell ref="A45:C45"/>
  </mergeCells>
  <printOptions/>
  <pageMargins left="0.75" right="0.75" top="1" bottom="1" header="0.5" footer="0.5"/>
  <pageSetup horizontalDpi="600" verticalDpi="600" orientation="portrait" scale="99" r:id="rId2"/>
  <drawing r:id="rId1"/>
</worksheet>
</file>

<file path=xl/worksheets/sheet39.xml><?xml version="1.0" encoding="utf-8"?>
<worksheet xmlns="http://schemas.openxmlformats.org/spreadsheetml/2006/main" xmlns:r="http://schemas.openxmlformats.org/officeDocument/2006/relationships">
  <dimension ref="B1:AW44"/>
  <sheetViews>
    <sheetView view="pageBreakPreview" zoomScale="60" zoomScalePageLayoutView="0" workbookViewId="0" topLeftCell="AL1">
      <selection activeCell="AL1" sqref="AL1:AU1"/>
    </sheetView>
  </sheetViews>
  <sheetFormatPr defaultColWidth="9.140625" defaultRowHeight="12.75"/>
  <cols>
    <col min="1" max="1" width="1.421875" style="0" hidden="1" customWidth="1"/>
    <col min="2" max="2" width="4.8515625" style="0" hidden="1" customWidth="1"/>
    <col min="3" max="3" width="18.8515625" style="0" hidden="1" customWidth="1"/>
    <col min="4" max="4" width="7.57421875" style="0" hidden="1" customWidth="1"/>
    <col min="5" max="5" width="7.7109375" style="0" hidden="1" customWidth="1"/>
    <col min="6" max="6" width="8.57421875" style="0" hidden="1" customWidth="1"/>
    <col min="7" max="8" width="8.7109375" style="0" hidden="1" customWidth="1"/>
    <col min="9" max="9" width="10.140625" style="0" hidden="1" customWidth="1"/>
    <col min="10" max="10" width="9.7109375" style="0" hidden="1" customWidth="1"/>
    <col min="11" max="11" width="11.421875" style="0" hidden="1" customWidth="1"/>
    <col min="12" max="12" width="9.7109375" style="0" hidden="1" customWidth="1"/>
    <col min="13" max="13" width="4.57421875" style="0" hidden="1" customWidth="1"/>
    <col min="14" max="14" width="4.8515625" style="0" hidden="1" customWidth="1"/>
    <col min="15" max="15" width="18.8515625" style="0" hidden="1" customWidth="1"/>
    <col min="16" max="17" width="7.57421875" style="0" hidden="1" customWidth="1"/>
    <col min="18" max="18" width="8.421875" style="0" hidden="1" customWidth="1"/>
    <col min="19" max="19" width="8.57421875" style="0" hidden="1" customWidth="1"/>
    <col min="20" max="20" width="7.57421875" style="0" hidden="1" customWidth="1"/>
    <col min="21" max="21" width="10.00390625" style="0" hidden="1" customWidth="1"/>
    <col min="22" max="22" width="9.57421875" style="0" hidden="1" customWidth="1"/>
    <col min="23" max="23" width="10.57421875" style="0" hidden="1" customWidth="1"/>
    <col min="24" max="24" width="9.57421875" style="0" hidden="1" customWidth="1"/>
    <col min="25" max="25" width="4.57421875" style="0" hidden="1" customWidth="1"/>
    <col min="26" max="26" width="4.8515625" style="0" hidden="1" customWidth="1"/>
    <col min="27" max="27" width="18.8515625" style="0" hidden="1" customWidth="1"/>
    <col min="28" max="28" width="7.57421875" style="0" hidden="1" customWidth="1"/>
    <col min="29" max="29" width="7.7109375" style="0" hidden="1" customWidth="1"/>
    <col min="30" max="30" width="8.57421875" style="0" hidden="1" customWidth="1"/>
    <col min="31" max="31" width="9.57421875" style="0" hidden="1" customWidth="1"/>
    <col min="32" max="32" width="8.57421875" style="0" hidden="1" customWidth="1"/>
    <col min="33" max="33" width="10.140625" style="0" hidden="1" customWidth="1"/>
    <col min="34" max="34" width="10.57421875" style="0" hidden="1" customWidth="1"/>
    <col min="35" max="35" width="10.7109375" style="0" hidden="1" customWidth="1"/>
    <col min="36" max="36" width="10.57421875" style="0" hidden="1" customWidth="1"/>
    <col min="37" max="37" width="4.57421875" style="0" hidden="1" customWidth="1"/>
    <col min="38" max="38" width="4.8515625" style="0" customWidth="1"/>
    <col min="39" max="39" width="18.8515625" style="0" customWidth="1"/>
    <col min="40" max="40" width="10.00390625" style="0" customWidth="1"/>
    <col min="41" max="41" width="9.8515625" style="0" bestFit="1" customWidth="1"/>
    <col min="42" max="42" width="11.28125" style="0" bestFit="1" customWidth="1"/>
    <col min="43" max="43" width="10.57421875" style="0" bestFit="1" customWidth="1"/>
    <col min="44" max="44" width="9.8515625" style="0" bestFit="1" customWidth="1"/>
    <col min="45" max="45" width="10.140625" style="0" bestFit="1" customWidth="1"/>
    <col min="46" max="46" width="11.28125" style="0" bestFit="1" customWidth="1"/>
    <col min="47" max="47" width="10.8515625" style="0" customWidth="1"/>
    <col min="48" max="48" width="12.00390625" style="0" bestFit="1" customWidth="1"/>
    <col min="49" max="49" width="4.57421875" style="0" customWidth="1"/>
  </cols>
  <sheetData>
    <row r="1" spans="2:49" ht="15">
      <c r="B1" s="1130" t="s">
        <v>1427</v>
      </c>
      <c r="C1" s="1130"/>
      <c r="D1" s="1130"/>
      <c r="E1" s="1130"/>
      <c r="F1" s="1130"/>
      <c r="G1" s="1130"/>
      <c r="H1" s="1130"/>
      <c r="I1" s="1130"/>
      <c r="J1" s="1130"/>
      <c r="K1" s="1130"/>
      <c r="L1" s="247"/>
      <c r="M1" s="1143" t="s">
        <v>1278</v>
      </c>
      <c r="N1" s="1130" t="s">
        <v>1429</v>
      </c>
      <c r="O1" s="1130"/>
      <c r="P1" s="1130"/>
      <c r="Q1" s="1130"/>
      <c r="R1" s="1130"/>
      <c r="S1" s="1130"/>
      <c r="T1" s="1130"/>
      <c r="U1" s="1130"/>
      <c r="V1" s="1130"/>
      <c r="W1" s="1130"/>
      <c r="X1" s="247"/>
      <c r="Y1" s="1143" t="s">
        <v>1278</v>
      </c>
      <c r="Z1" s="1130" t="s">
        <v>1430</v>
      </c>
      <c r="AA1" s="1130"/>
      <c r="AB1" s="1130"/>
      <c r="AC1" s="1130"/>
      <c r="AD1" s="1130"/>
      <c r="AE1" s="1130"/>
      <c r="AF1" s="1130"/>
      <c r="AG1" s="1130"/>
      <c r="AH1" s="1130"/>
      <c r="AI1" s="1130"/>
      <c r="AJ1" s="247"/>
      <c r="AK1" s="1143" t="s">
        <v>1278</v>
      </c>
      <c r="AL1" s="1130" t="s">
        <v>0</v>
      </c>
      <c r="AM1" s="1130"/>
      <c r="AN1" s="1130"/>
      <c r="AO1" s="1130"/>
      <c r="AP1" s="1130"/>
      <c r="AQ1" s="1130"/>
      <c r="AR1" s="1130"/>
      <c r="AS1" s="1130"/>
      <c r="AT1" s="1130"/>
      <c r="AU1" s="1130"/>
      <c r="AV1" s="330" t="s">
        <v>1278</v>
      </c>
      <c r="AW1" s="1143"/>
    </row>
    <row r="2" spans="11:49" ht="11.25" customHeight="1">
      <c r="K2" s="160" t="s">
        <v>1213</v>
      </c>
      <c r="L2" s="160"/>
      <c r="M2" s="1143"/>
      <c r="W2" s="160" t="s">
        <v>1213</v>
      </c>
      <c r="X2" s="160"/>
      <c r="Y2" s="1143"/>
      <c r="AI2" s="160" t="s">
        <v>1213</v>
      </c>
      <c r="AJ2" s="160"/>
      <c r="AK2" s="1143"/>
      <c r="AU2" s="160" t="s">
        <v>1213</v>
      </c>
      <c r="AV2" s="160"/>
      <c r="AW2" s="1143"/>
    </row>
    <row r="3" spans="2:49" ht="12.75">
      <c r="B3" s="982" t="s">
        <v>1276</v>
      </c>
      <c r="C3" s="41" t="s">
        <v>1250</v>
      </c>
      <c r="D3" s="973" t="s">
        <v>1255</v>
      </c>
      <c r="E3" s="974"/>
      <c r="F3" s="974"/>
      <c r="G3" s="974" t="s">
        <v>1342</v>
      </c>
      <c r="H3" s="974"/>
      <c r="I3" s="974"/>
      <c r="J3" s="974"/>
      <c r="K3" s="982" t="s">
        <v>1341</v>
      </c>
      <c r="L3" s="982" t="s">
        <v>1212</v>
      </c>
      <c r="M3" s="1143"/>
      <c r="N3" s="982" t="s">
        <v>1276</v>
      </c>
      <c r="O3" s="41" t="s">
        <v>1250</v>
      </c>
      <c r="P3" s="973" t="s">
        <v>1255</v>
      </c>
      <c r="Q3" s="974"/>
      <c r="R3" s="974"/>
      <c r="S3" s="974" t="s">
        <v>1342</v>
      </c>
      <c r="T3" s="974"/>
      <c r="U3" s="974"/>
      <c r="V3" s="974"/>
      <c r="W3" s="982" t="s">
        <v>1341</v>
      </c>
      <c r="X3" s="982" t="s">
        <v>1212</v>
      </c>
      <c r="Y3" s="1143"/>
      <c r="Z3" s="982" t="s">
        <v>1276</v>
      </c>
      <c r="AA3" s="41" t="s">
        <v>1250</v>
      </c>
      <c r="AB3" s="973" t="s">
        <v>1255</v>
      </c>
      <c r="AC3" s="974"/>
      <c r="AD3" s="974"/>
      <c r="AE3" s="974" t="s">
        <v>1342</v>
      </c>
      <c r="AF3" s="974"/>
      <c r="AG3" s="974"/>
      <c r="AH3" s="974"/>
      <c r="AI3" s="982" t="s">
        <v>1341</v>
      </c>
      <c r="AJ3" s="982" t="s">
        <v>1212</v>
      </c>
      <c r="AK3" s="1143"/>
      <c r="AL3" s="982" t="s">
        <v>1276</v>
      </c>
      <c r="AM3" s="41" t="s">
        <v>1250</v>
      </c>
      <c r="AN3" s="973" t="s">
        <v>1255</v>
      </c>
      <c r="AO3" s="974"/>
      <c r="AP3" s="974"/>
      <c r="AQ3" s="974" t="s">
        <v>1342</v>
      </c>
      <c r="AR3" s="974"/>
      <c r="AS3" s="974"/>
      <c r="AT3" s="974"/>
      <c r="AU3" s="982" t="s">
        <v>1341</v>
      </c>
      <c r="AV3" s="982" t="s">
        <v>1212</v>
      </c>
      <c r="AW3" s="1143"/>
    </row>
    <row r="4" spans="2:49" ht="42" customHeight="1">
      <c r="B4" s="1093"/>
      <c r="C4" s="44" t="s">
        <v>1251</v>
      </c>
      <c r="D4" s="42" t="s">
        <v>1256</v>
      </c>
      <c r="E4" s="62" t="s">
        <v>1257</v>
      </c>
      <c r="F4" s="37" t="s">
        <v>1285</v>
      </c>
      <c r="G4" s="37" t="s">
        <v>1258</v>
      </c>
      <c r="H4" s="37" t="s">
        <v>1340</v>
      </c>
      <c r="I4" s="37" t="s">
        <v>1259</v>
      </c>
      <c r="J4" s="163" t="s">
        <v>1243</v>
      </c>
      <c r="K4" s="983"/>
      <c r="L4" s="983"/>
      <c r="M4" s="1143"/>
      <c r="N4" s="1093"/>
      <c r="O4" s="44" t="s">
        <v>1251</v>
      </c>
      <c r="P4" s="42" t="s">
        <v>1256</v>
      </c>
      <c r="Q4" s="62" t="s">
        <v>1257</v>
      </c>
      <c r="R4" s="37" t="s">
        <v>1285</v>
      </c>
      <c r="S4" s="37" t="s">
        <v>1258</v>
      </c>
      <c r="T4" s="37" t="s">
        <v>1340</v>
      </c>
      <c r="U4" s="37" t="s">
        <v>1259</v>
      </c>
      <c r="V4" s="163" t="s">
        <v>1243</v>
      </c>
      <c r="W4" s="983"/>
      <c r="X4" s="983"/>
      <c r="Y4" s="1143"/>
      <c r="Z4" s="1093"/>
      <c r="AA4" s="44" t="s">
        <v>1251</v>
      </c>
      <c r="AB4" s="42" t="s">
        <v>1256</v>
      </c>
      <c r="AC4" s="62" t="s">
        <v>1257</v>
      </c>
      <c r="AD4" s="37" t="s">
        <v>1285</v>
      </c>
      <c r="AE4" s="37" t="s">
        <v>1258</v>
      </c>
      <c r="AF4" s="37" t="s">
        <v>1340</v>
      </c>
      <c r="AG4" s="37" t="s">
        <v>1259</v>
      </c>
      <c r="AH4" s="163" t="s">
        <v>1243</v>
      </c>
      <c r="AI4" s="983"/>
      <c r="AJ4" s="983"/>
      <c r="AK4" s="1143"/>
      <c r="AL4" s="1093"/>
      <c r="AM4" s="44" t="s">
        <v>1251</v>
      </c>
      <c r="AN4" s="42" t="s">
        <v>1256</v>
      </c>
      <c r="AO4" s="62" t="s">
        <v>1257</v>
      </c>
      <c r="AP4" s="37" t="s">
        <v>1285</v>
      </c>
      <c r="AQ4" s="37" t="s">
        <v>1258</v>
      </c>
      <c r="AR4" s="37" t="s">
        <v>1340</v>
      </c>
      <c r="AS4" s="37" t="s">
        <v>1259</v>
      </c>
      <c r="AT4" s="163" t="s">
        <v>1243</v>
      </c>
      <c r="AU4" s="983"/>
      <c r="AV4" s="983"/>
      <c r="AW4" s="1143"/>
    </row>
    <row r="5" spans="2:48" ht="12.75" customHeight="1">
      <c r="B5" s="41">
        <v>1</v>
      </c>
      <c r="C5" s="46">
        <v>2</v>
      </c>
      <c r="D5" s="41">
        <v>3</v>
      </c>
      <c r="E5" s="46">
        <v>4</v>
      </c>
      <c r="F5" s="41">
        <v>5</v>
      </c>
      <c r="G5" s="46">
        <v>6</v>
      </c>
      <c r="H5" s="46">
        <v>7</v>
      </c>
      <c r="I5" s="46">
        <v>8</v>
      </c>
      <c r="J5" s="41">
        <v>9</v>
      </c>
      <c r="K5" s="46">
        <v>10</v>
      </c>
      <c r="L5" s="37">
        <v>11</v>
      </c>
      <c r="N5" s="41">
        <v>1</v>
      </c>
      <c r="O5" s="46">
        <v>2</v>
      </c>
      <c r="P5" s="41">
        <v>3</v>
      </c>
      <c r="Q5" s="46">
        <v>4</v>
      </c>
      <c r="R5" s="41">
        <v>5</v>
      </c>
      <c r="S5" s="46">
        <v>6</v>
      </c>
      <c r="T5" s="46">
        <v>7</v>
      </c>
      <c r="U5" s="46">
        <v>8</v>
      </c>
      <c r="V5" s="41">
        <v>9</v>
      </c>
      <c r="W5" s="46">
        <v>10</v>
      </c>
      <c r="X5" s="46">
        <v>11</v>
      </c>
      <c r="Z5" s="41">
        <v>1</v>
      </c>
      <c r="AA5" s="46">
        <v>2</v>
      </c>
      <c r="AB5" s="41">
        <v>3</v>
      </c>
      <c r="AC5" s="46">
        <v>4</v>
      </c>
      <c r="AD5" s="41">
        <v>5</v>
      </c>
      <c r="AE5" s="46">
        <v>6</v>
      </c>
      <c r="AF5" s="46">
        <v>7</v>
      </c>
      <c r="AG5" s="46">
        <v>8</v>
      </c>
      <c r="AH5" s="41">
        <v>9</v>
      </c>
      <c r="AI5" s="46">
        <v>10</v>
      </c>
      <c r="AJ5" s="46">
        <v>11</v>
      </c>
      <c r="AL5" s="41">
        <v>1</v>
      </c>
      <c r="AM5" s="46">
        <v>2</v>
      </c>
      <c r="AN5" s="41">
        <v>3</v>
      </c>
      <c r="AO5" s="46">
        <v>4</v>
      </c>
      <c r="AP5" s="41">
        <v>5</v>
      </c>
      <c r="AQ5" s="46">
        <v>6</v>
      </c>
      <c r="AR5" s="46">
        <v>7</v>
      </c>
      <c r="AS5" s="46">
        <v>8</v>
      </c>
      <c r="AT5" s="41">
        <v>9</v>
      </c>
      <c r="AU5" s="46">
        <v>10</v>
      </c>
      <c r="AV5" s="46">
        <v>11</v>
      </c>
    </row>
    <row r="6" spans="2:48" s="114" customFormat="1" ht="12.75" customHeight="1">
      <c r="B6" s="263">
        <v>1</v>
      </c>
      <c r="C6" s="264" t="s">
        <v>1400</v>
      </c>
      <c r="D6" s="266">
        <v>0</v>
      </c>
      <c r="E6" s="258">
        <v>0</v>
      </c>
      <c r="F6" s="266">
        <v>0</v>
      </c>
      <c r="G6" s="258">
        <v>0</v>
      </c>
      <c r="H6" s="258">
        <v>81.5</v>
      </c>
      <c r="I6" s="258">
        <v>390.2</v>
      </c>
      <c r="J6" s="266">
        <v>1255.4</v>
      </c>
      <c r="K6" s="258">
        <v>0</v>
      </c>
      <c r="L6" s="258">
        <f>SUM(D6:K6)</f>
        <v>1727.1000000000001</v>
      </c>
      <c r="N6" s="263">
        <v>1</v>
      </c>
      <c r="O6" s="264" t="s">
        <v>1400</v>
      </c>
      <c r="P6" s="266">
        <v>0</v>
      </c>
      <c r="Q6" s="258">
        <v>0</v>
      </c>
      <c r="R6" s="266">
        <v>0</v>
      </c>
      <c r="S6" s="258">
        <v>0</v>
      </c>
      <c r="T6" s="258">
        <v>0</v>
      </c>
      <c r="U6" s="258">
        <v>671</v>
      </c>
      <c r="V6" s="266">
        <v>6499.7</v>
      </c>
      <c r="W6" s="257">
        <v>0</v>
      </c>
      <c r="X6" s="273">
        <f>SUM(P6:W6)</f>
        <v>7170.7</v>
      </c>
      <c r="Z6" s="263">
        <v>1</v>
      </c>
      <c r="AA6" s="264" t="s">
        <v>1400</v>
      </c>
      <c r="AB6" s="266"/>
      <c r="AC6" s="258"/>
      <c r="AD6" s="266"/>
      <c r="AE6" s="258"/>
      <c r="AF6" s="258"/>
      <c r="AG6" s="258"/>
      <c r="AH6" s="266"/>
      <c r="AI6" s="257"/>
      <c r="AJ6" s="273"/>
      <c r="AL6" s="263">
        <v>1</v>
      </c>
      <c r="AM6" s="264" t="s">
        <v>1400</v>
      </c>
      <c r="AN6" s="266"/>
      <c r="AO6" s="258"/>
      <c r="AP6" s="266"/>
      <c r="AQ6" s="258"/>
      <c r="AR6" s="258"/>
      <c r="AS6" s="258"/>
      <c r="AT6" s="266"/>
      <c r="AU6" s="257"/>
      <c r="AV6" s="273"/>
    </row>
    <row r="7" spans="2:48" ht="12.75" customHeight="1">
      <c r="B7" s="19">
        <v>2</v>
      </c>
      <c r="C7" s="4" t="s">
        <v>1214</v>
      </c>
      <c r="D7" s="260">
        <v>0</v>
      </c>
      <c r="E7" s="260">
        <v>0</v>
      </c>
      <c r="F7" s="260">
        <v>0</v>
      </c>
      <c r="G7" s="260">
        <v>47.2</v>
      </c>
      <c r="H7" s="260">
        <v>9145</v>
      </c>
      <c r="I7" s="260">
        <v>0</v>
      </c>
      <c r="J7" s="260">
        <v>54621.6</v>
      </c>
      <c r="K7" s="260">
        <v>0</v>
      </c>
      <c r="L7" s="270">
        <f aca="true" t="shared" si="0" ref="L7:L22">SUM(D7:K7)</f>
        <v>63813.8</v>
      </c>
      <c r="N7" s="19">
        <v>2</v>
      </c>
      <c r="O7" s="4" t="s">
        <v>1214</v>
      </c>
      <c r="P7" s="260">
        <v>0</v>
      </c>
      <c r="Q7" s="260">
        <v>0</v>
      </c>
      <c r="R7" s="260">
        <v>0</v>
      </c>
      <c r="S7" s="260">
        <v>47.2</v>
      </c>
      <c r="T7" s="260">
        <v>9145</v>
      </c>
      <c r="U7" s="260">
        <v>0</v>
      </c>
      <c r="V7" s="260">
        <v>54621.6</v>
      </c>
      <c r="W7" s="259">
        <v>0</v>
      </c>
      <c r="X7" s="274">
        <f aca="true" t="shared" si="1" ref="X7:X40">SUM(P7:W7)</f>
        <v>63813.8</v>
      </c>
      <c r="Z7" s="19">
        <v>2</v>
      </c>
      <c r="AA7" s="4" t="s">
        <v>1214</v>
      </c>
      <c r="AB7" s="168">
        <v>0</v>
      </c>
      <c r="AC7" s="168">
        <v>0</v>
      </c>
      <c r="AD7" s="168">
        <v>0</v>
      </c>
      <c r="AE7" s="168">
        <v>47.16</v>
      </c>
      <c r="AF7" s="168">
        <v>9145</v>
      </c>
      <c r="AG7" s="168">
        <v>0</v>
      </c>
      <c r="AH7" s="168">
        <v>54621.57</v>
      </c>
      <c r="AI7" s="17">
        <v>0</v>
      </c>
      <c r="AJ7" s="276">
        <f>SUM(AB7:AI7)</f>
        <v>63813.729999999996</v>
      </c>
      <c r="AL7" s="19">
        <v>2</v>
      </c>
      <c r="AM7" s="4" t="s">
        <v>1214</v>
      </c>
      <c r="AN7" s="168">
        <v>0</v>
      </c>
      <c r="AO7" s="168">
        <v>0</v>
      </c>
      <c r="AP7" s="168">
        <v>0</v>
      </c>
      <c r="AQ7" s="168">
        <v>47.16</v>
      </c>
      <c r="AR7" s="168">
        <v>9145</v>
      </c>
      <c r="AS7" s="168">
        <v>0</v>
      </c>
      <c r="AT7" s="168">
        <v>54621.57</v>
      </c>
      <c r="AU7" s="17">
        <v>0</v>
      </c>
      <c r="AV7" s="276">
        <f>SUM(AN7:AU7)</f>
        <v>63813.729999999996</v>
      </c>
    </row>
    <row r="8" spans="2:48" ht="12.75">
      <c r="B8" s="19">
        <v>3</v>
      </c>
      <c r="C8" s="4" t="s">
        <v>1215</v>
      </c>
      <c r="D8" s="260">
        <v>243</v>
      </c>
      <c r="E8" s="260">
        <v>0</v>
      </c>
      <c r="F8" s="260">
        <v>3530</v>
      </c>
      <c r="G8" s="260">
        <v>0</v>
      </c>
      <c r="H8" s="260">
        <v>0</v>
      </c>
      <c r="I8" s="260">
        <v>0</v>
      </c>
      <c r="J8" s="260">
        <v>47767</v>
      </c>
      <c r="K8" s="260">
        <v>0</v>
      </c>
      <c r="L8" s="270">
        <f t="shared" si="0"/>
        <v>51540</v>
      </c>
      <c r="N8" s="19">
        <v>3</v>
      </c>
      <c r="O8" s="4" t="s">
        <v>1215</v>
      </c>
      <c r="P8" s="260">
        <v>243</v>
      </c>
      <c r="Q8" s="260">
        <v>0</v>
      </c>
      <c r="R8" s="260">
        <v>3530</v>
      </c>
      <c r="S8" s="260">
        <v>0</v>
      </c>
      <c r="T8" s="260">
        <v>0</v>
      </c>
      <c r="U8" s="260">
        <v>0</v>
      </c>
      <c r="V8" s="260">
        <v>47767</v>
      </c>
      <c r="W8" s="259">
        <v>0</v>
      </c>
      <c r="X8" s="274">
        <f t="shared" si="1"/>
        <v>51540</v>
      </c>
      <c r="Z8" s="19">
        <v>3</v>
      </c>
      <c r="AA8" s="4" t="s">
        <v>1215</v>
      </c>
      <c r="AB8" s="168">
        <v>243</v>
      </c>
      <c r="AC8" s="168" t="s">
        <v>1339</v>
      </c>
      <c r="AD8" s="168">
        <v>35.3</v>
      </c>
      <c r="AE8" s="168">
        <v>0</v>
      </c>
      <c r="AF8" s="168">
        <v>0</v>
      </c>
      <c r="AG8" s="168">
        <v>0</v>
      </c>
      <c r="AH8" s="168">
        <v>47767</v>
      </c>
      <c r="AI8" s="17">
        <v>0</v>
      </c>
      <c r="AJ8" s="276">
        <v>51540</v>
      </c>
      <c r="AL8" s="19">
        <v>3</v>
      </c>
      <c r="AM8" s="4" t="s">
        <v>1215</v>
      </c>
      <c r="AN8" s="168">
        <v>243</v>
      </c>
      <c r="AO8" s="168" t="s">
        <v>1339</v>
      </c>
      <c r="AP8" s="168">
        <v>35.3</v>
      </c>
      <c r="AQ8" s="168">
        <v>0</v>
      </c>
      <c r="AR8" s="168">
        <v>0</v>
      </c>
      <c r="AS8" s="168">
        <v>0</v>
      </c>
      <c r="AT8" s="168">
        <v>47767</v>
      </c>
      <c r="AU8" s="17">
        <v>0</v>
      </c>
      <c r="AV8" s="276">
        <v>51540</v>
      </c>
    </row>
    <row r="9" spans="2:48" ht="12.75">
      <c r="B9" s="70">
        <v>4</v>
      </c>
      <c r="C9" s="4" t="s">
        <v>1216</v>
      </c>
      <c r="D9" s="260">
        <v>0</v>
      </c>
      <c r="E9" s="260">
        <v>0</v>
      </c>
      <c r="F9" s="260">
        <v>0</v>
      </c>
      <c r="G9" s="260">
        <v>0</v>
      </c>
      <c r="H9" s="260">
        <v>17780</v>
      </c>
      <c r="I9" s="260">
        <v>0</v>
      </c>
      <c r="J9" s="260">
        <v>0</v>
      </c>
      <c r="K9" s="260">
        <v>0</v>
      </c>
      <c r="L9" s="270">
        <f t="shared" si="0"/>
        <v>17780</v>
      </c>
      <c r="N9" s="70">
        <v>4</v>
      </c>
      <c r="O9" s="4" t="s">
        <v>1216</v>
      </c>
      <c r="P9" s="260">
        <v>0</v>
      </c>
      <c r="Q9" s="260">
        <v>0</v>
      </c>
      <c r="R9" s="260">
        <v>0</v>
      </c>
      <c r="S9" s="260">
        <v>0</v>
      </c>
      <c r="T9" s="260">
        <v>17780</v>
      </c>
      <c r="U9" s="260">
        <v>0</v>
      </c>
      <c r="V9" s="260">
        <v>0</v>
      </c>
      <c r="W9" s="259">
        <v>0</v>
      </c>
      <c r="X9" s="274">
        <f t="shared" si="1"/>
        <v>17780</v>
      </c>
      <c r="Z9" s="70">
        <v>4</v>
      </c>
      <c r="AA9" s="4" t="s">
        <v>1216</v>
      </c>
      <c r="AB9" s="168">
        <v>0</v>
      </c>
      <c r="AC9" s="168">
        <v>0</v>
      </c>
      <c r="AD9" s="168">
        <v>0</v>
      </c>
      <c r="AE9" s="168">
        <v>348</v>
      </c>
      <c r="AF9" s="168">
        <v>0</v>
      </c>
      <c r="AG9" s="168" t="s">
        <v>1339</v>
      </c>
      <c r="AH9" s="168" t="s">
        <v>1339</v>
      </c>
      <c r="AI9" s="17" t="s">
        <v>1339</v>
      </c>
      <c r="AJ9" s="276">
        <f>SUM(AB9:AI9)</f>
        <v>348</v>
      </c>
      <c r="AL9" s="70">
        <v>4</v>
      </c>
      <c r="AM9" s="4" t="s">
        <v>1216</v>
      </c>
      <c r="AN9" s="168">
        <v>0</v>
      </c>
      <c r="AO9" s="168">
        <v>0</v>
      </c>
      <c r="AP9" s="168">
        <v>0</v>
      </c>
      <c r="AQ9" s="168">
        <v>529</v>
      </c>
      <c r="AR9" s="168">
        <v>0</v>
      </c>
      <c r="AS9" s="168" t="s">
        <v>1339</v>
      </c>
      <c r="AT9" s="168" t="s">
        <v>1339</v>
      </c>
      <c r="AU9" s="17" t="s">
        <v>1339</v>
      </c>
      <c r="AV9" s="276">
        <f>SUM(AN9:AU9)</f>
        <v>529</v>
      </c>
    </row>
    <row r="10" spans="2:48" ht="12.75">
      <c r="B10" s="19">
        <v>5</v>
      </c>
      <c r="C10" s="234" t="s">
        <v>1217</v>
      </c>
      <c r="D10" s="260"/>
      <c r="E10" s="260"/>
      <c r="F10" s="260"/>
      <c r="G10" s="260"/>
      <c r="H10" s="260"/>
      <c r="I10" s="260"/>
      <c r="J10" s="260"/>
      <c r="K10" s="260"/>
      <c r="L10" s="270">
        <f t="shared" si="0"/>
        <v>0</v>
      </c>
      <c r="N10" s="19">
        <v>5</v>
      </c>
      <c r="O10" s="234" t="s">
        <v>1217</v>
      </c>
      <c r="P10" s="260"/>
      <c r="Q10" s="260"/>
      <c r="R10" s="260"/>
      <c r="S10" s="260"/>
      <c r="T10" s="260"/>
      <c r="U10" s="260"/>
      <c r="V10" s="260"/>
      <c r="W10" s="259"/>
      <c r="X10" s="274">
        <f t="shared" si="1"/>
        <v>0</v>
      </c>
      <c r="Z10" s="19">
        <v>5</v>
      </c>
      <c r="AA10" s="234" t="s">
        <v>1217</v>
      </c>
      <c r="AB10" s="168"/>
      <c r="AC10" s="168"/>
      <c r="AD10" s="168"/>
      <c r="AE10" s="168"/>
      <c r="AF10" s="168"/>
      <c r="AG10" s="168"/>
      <c r="AH10" s="168"/>
      <c r="AI10" s="17"/>
      <c r="AJ10" s="276"/>
      <c r="AL10" s="19">
        <v>5</v>
      </c>
      <c r="AM10" s="234" t="s">
        <v>1217</v>
      </c>
      <c r="AN10" s="168"/>
      <c r="AO10" s="168"/>
      <c r="AP10" s="168"/>
      <c r="AQ10" s="168"/>
      <c r="AR10" s="168"/>
      <c r="AS10" s="168"/>
      <c r="AT10" s="168"/>
      <c r="AU10" s="17"/>
      <c r="AV10" s="276"/>
    </row>
    <row r="11" spans="2:48" ht="12.75">
      <c r="B11" s="19">
        <v>6</v>
      </c>
      <c r="C11" s="234" t="s">
        <v>1237</v>
      </c>
      <c r="D11" s="260"/>
      <c r="E11" s="260"/>
      <c r="F11" s="260"/>
      <c r="G11" s="260"/>
      <c r="H11" s="260"/>
      <c r="I11" s="260"/>
      <c r="J11" s="260">
        <v>32.5</v>
      </c>
      <c r="K11" s="260" t="s">
        <v>1273</v>
      </c>
      <c r="L11" s="270">
        <f t="shared" si="0"/>
        <v>32.5</v>
      </c>
      <c r="N11" s="19">
        <v>6</v>
      </c>
      <c r="O11" s="234" t="s">
        <v>1237</v>
      </c>
      <c r="P11" s="260"/>
      <c r="Q11" s="260"/>
      <c r="R11" s="260"/>
      <c r="S11" s="260"/>
      <c r="T11" s="260"/>
      <c r="U11" s="260"/>
      <c r="V11" s="260">
        <v>32.5</v>
      </c>
      <c r="W11" s="259" t="s">
        <v>1273</v>
      </c>
      <c r="X11" s="274">
        <f t="shared" si="1"/>
        <v>32.5</v>
      </c>
      <c r="Z11" s="19">
        <v>6</v>
      </c>
      <c r="AA11" s="234" t="s">
        <v>1237</v>
      </c>
      <c r="AB11" s="168"/>
      <c r="AC11" s="168"/>
      <c r="AD11" s="168"/>
      <c r="AE11" s="168"/>
      <c r="AF11" s="168"/>
      <c r="AG11" s="168"/>
      <c r="AH11" s="168"/>
      <c r="AI11" s="17"/>
      <c r="AJ11" s="276"/>
      <c r="AL11" s="19">
        <v>6</v>
      </c>
      <c r="AM11" s="234" t="s">
        <v>1237</v>
      </c>
      <c r="AN11" s="168"/>
      <c r="AO11" s="168"/>
      <c r="AP11" s="168"/>
      <c r="AQ11" s="168"/>
      <c r="AR11" s="168"/>
      <c r="AS11" s="168"/>
      <c r="AT11" s="168"/>
      <c r="AU11" s="17"/>
      <c r="AV11" s="276"/>
    </row>
    <row r="12" spans="2:48" ht="12.75">
      <c r="B12" s="70">
        <v>7</v>
      </c>
      <c r="C12" s="4" t="s">
        <v>1277</v>
      </c>
      <c r="D12" s="260"/>
      <c r="E12" s="260"/>
      <c r="F12" s="260"/>
      <c r="G12" s="260"/>
      <c r="H12" s="260"/>
      <c r="I12" s="260"/>
      <c r="J12" s="260"/>
      <c r="K12" s="260"/>
      <c r="L12" s="270">
        <f t="shared" si="0"/>
        <v>0</v>
      </c>
      <c r="N12" s="70">
        <v>7</v>
      </c>
      <c r="O12" s="4" t="s">
        <v>1277</v>
      </c>
      <c r="P12" s="260"/>
      <c r="Q12" s="260"/>
      <c r="R12" s="260"/>
      <c r="S12" s="260"/>
      <c r="T12" s="260"/>
      <c r="U12" s="260"/>
      <c r="V12" s="260"/>
      <c r="W12" s="259"/>
      <c r="X12" s="274">
        <f t="shared" si="1"/>
        <v>0</v>
      </c>
      <c r="Z12" s="70">
        <v>7</v>
      </c>
      <c r="AA12" s="4" t="s">
        <v>1277</v>
      </c>
      <c r="AB12" s="168">
        <v>0</v>
      </c>
      <c r="AC12" s="168">
        <v>0</v>
      </c>
      <c r="AD12" s="168">
        <v>0</v>
      </c>
      <c r="AE12" s="168">
        <v>24244.88</v>
      </c>
      <c r="AF12" s="168">
        <v>5633.13</v>
      </c>
      <c r="AG12" s="168">
        <v>0</v>
      </c>
      <c r="AH12" s="168">
        <v>29894.39</v>
      </c>
      <c r="AI12" s="17">
        <v>0</v>
      </c>
      <c r="AJ12" s="276">
        <f aca="true" t="shared" si="2" ref="AJ12:AJ18">SUM(AB12:AI12)</f>
        <v>59772.4</v>
      </c>
      <c r="AL12" s="70">
        <v>7</v>
      </c>
      <c r="AM12" s="4" t="s">
        <v>1277</v>
      </c>
      <c r="AN12" s="168">
        <v>0</v>
      </c>
      <c r="AO12" s="168">
        <v>0</v>
      </c>
      <c r="AP12" s="168">
        <v>0</v>
      </c>
      <c r="AQ12" s="168">
        <v>24244.88</v>
      </c>
      <c r="AR12" s="168">
        <v>5633.13</v>
      </c>
      <c r="AS12" s="168">
        <v>0</v>
      </c>
      <c r="AT12" s="168">
        <v>29894.39</v>
      </c>
      <c r="AU12" s="17">
        <v>0</v>
      </c>
      <c r="AV12" s="276">
        <f aca="true" t="shared" si="3" ref="AV12:AV17">SUM(AN12:AU12)</f>
        <v>59772.4</v>
      </c>
    </row>
    <row r="13" spans="2:48" ht="12.75">
      <c r="B13" s="19">
        <v>8</v>
      </c>
      <c r="C13" s="4" t="s">
        <v>1238</v>
      </c>
      <c r="D13" s="260">
        <v>0</v>
      </c>
      <c r="E13" s="260">
        <v>0</v>
      </c>
      <c r="F13" s="260">
        <v>0</v>
      </c>
      <c r="G13" s="260">
        <v>0</v>
      </c>
      <c r="H13" s="260">
        <v>0</v>
      </c>
      <c r="I13" s="260">
        <v>0</v>
      </c>
      <c r="J13" s="269">
        <v>0</v>
      </c>
      <c r="K13" s="260">
        <v>230.6</v>
      </c>
      <c r="L13" s="270">
        <f t="shared" si="0"/>
        <v>230.6</v>
      </c>
      <c r="N13" s="19">
        <v>8</v>
      </c>
      <c r="O13" s="4" t="s">
        <v>1238</v>
      </c>
      <c r="P13" s="260">
        <v>0</v>
      </c>
      <c r="Q13" s="260">
        <v>0</v>
      </c>
      <c r="R13" s="260">
        <v>0</v>
      </c>
      <c r="S13" s="260">
        <v>0</v>
      </c>
      <c r="T13" s="260">
        <v>0</v>
      </c>
      <c r="U13" s="260">
        <v>0</v>
      </c>
      <c r="V13" s="269">
        <v>0</v>
      </c>
      <c r="W13" s="259">
        <v>203.6</v>
      </c>
      <c r="X13" s="274">
        <f t="shared" si="1"/>
        <v>203.6</v>
      </c>
      <c r="Z13" s="19">
        <v>8</v>
      </c>
      <c r="AA13" s="4" t="s">
        <v>1238</v>
      </c>
      <c r="AB13" s="168">
        <v>0</v>
      </c>
      <c r="AC13" s="168">
        <v>0</v>
      </c>
      <c r="AD13" s="168">
        <v>0</v>
      </c>
      <c r="AE13" s="168">
        <v>0</v>
      </c>
      <c r="AF13" s="168">
        <v>0</v>
      </c>
      <c r="AG13" s="168">
        <v>0</v>
      </c>
      <c r="AH13" s="277">
        <v>203.58</v>
      </c>
      <c r="AI13" s="17">
        <v>0</v>
      </c>
      <c r="AJ13" s="276">
        <f t="shared" si="2"/>
        <v>203.58</v>
      </c>
      <c r="AL13" s="19">
        <v>8</v>
      </c>
      <c r="AM13" s="4" t="s">
        <v>1238</v>
      </c>
      <c r="AN13" s="168">
        <v>0</v>
      </c>
      <c r="AO13" s="168">
        <v>0</v>
      </c>
      <c r="AP13" s="168">
        <v>0</v>
      </c>
      <c r="AQ13" s="168">
        <v>0</v>
      </c>
      <c r="AR13" s="168">
        <v>0</v>
      </c>
      <c r="AS13" s="168">
        <v>0</v>
      </c>
      <c r="AT13" s="277">
        <v>203.58</v>
      </c>
      <c r="AU13" s="17">
        <v>0</v>
      </c>
      <c r="AV13" s="276">
        <f t="shared" si="3"/>
        <v>203.58</v>
      </c>
    </row>
    <row r="14" spans="2:48" ht="12.75">
      <c r="B14" s="19">
        <v>9</v>
      </c>
      <c r="C14" s="234" t="s">
        <v>1366</v>
      </c>
      <c r="D14" s="260"/>
      <c r="E14" s="260"/>
      <c r="F14" s="260"/>
      <c r="G14" s="260"/>
      <c r="H14" s="260"/>
      <c r="I14" s="260"/>
      <c r="J14" s="260"/>
      <c r="K14" s="260"/>
      <c r="L14" s="270">
        <f t="shared" si="0"/>
        <v>0</v>
      </c>
      <c r="N14" s="19">
        <v>9</v>
      </c>
      <c r="O14" s="234" t="s">
        <v>1366</v>
      </c>
      <c r="P14" s="260"/>
      <c r="Q14" s="260"/>
      <c r="R14" s="260"/>
      <c r="S14" s="260"/>
      <c r="T14" s="260"/>
      <c r="U14" s="260"/>
      <c r="V14" s="260"/>
      <c r="W14" s="259"/>
      <c r="X14" s="274">
        <f t="shared" si="1"/>
        <v>0</v>
      </c>
      <c r="Z14" s="19">
        <v>9</v>
      </c>
      <c r="AA14" s="234" t="s">
        <v>1366</v>
      </c>
      <c r="AB14" s="168"/>
      <c r="AC14" s="168"/>
      <c r="AD14" s="168"/>
      <c r="AE14" s="168"/>
      <c r="AF14" s="168"/>
      <c r="AG14" s="168"/>
      <c r="AH14" s="168"/>
      <c r="AI14" s="17"/>
      <c r="AJ14" s="276">
        <f t="shared" si="2"/>
        <v>0</v>
      </c>
      <c r="AL14" s="19">
        <v>9</v>
      </c>
      <c r="AM14" s="234" t="s">
        <v>1366</v>
      </c>
      <c r="AN14" s="168"/>
      <c r="AO14" s="168"/>
      <c r="AP14" s="168"/>
      <c r="AQ14" s="168"/>
      <c r="AR14" s="168"/>
      <c r="AS14" s="168"/>
      <c r="AT14" s="168"/>
      <c r="AU14" s="17"/>
      <c r="AV14" s="276"/>
    </row>
    <row r="15" spans="2:48" ht="12.75">
      <c r="B15" s="70">
        <v>10</v>
      </c>
      <c r="C15" s="234" t="s">
        <v>1239</v>
      </c>
      <c r="D15" s="260"/>
      <c r="E15" s="260"/>
      <c r="F15" s="260"/>
      <c r="G15" s="260"/>
      <c r="H15" s="260"/>
      <c r="I15" s="260"/>
      <c r="J15" s="260"/>
      <c r="K15" s="260"/>
      <c r="L15" s="270">
        <f t="shared" si="0"/>
        <v>0</v>
      </c>
      <c r="N15" s="70">
        <v>10</v>
      </c>
      <c r="O15" s="234" t="s">
        <v>1239</v>
      </c>
      <c r="P15" s="260"/>
      <c r="Q15" s="260"/>
      <c r="R15" s="260"/>
      <c r="S15" s="260"/>
      <c r="T15" s="260"/>
      <c r="U15" s="260"/>
      <c r="V15" s="260"/>
      <c r="W15" s="259"/>
      <c r="X15" s="274">
        <f t="shared" si="1"/>
        <v>0</v>
      </c>
      <c r="Z15" s="70">
        <v>10</v>
      </c>
      <c r="AA15" s="234" t="s">
        <v>1239</v>
      </c>
      <c r="AB15" s="168"/>
      <c r="AC15" s="168"/>
      <c r="AD15" s="168"/>
      <c r="AE15" s="168"/>
      <c r="AF15" s="168"/>
      <c r="AG15" s="168"/>
      <c r="AH15" s="168"/>
      <c r="AI15" s="17"/>
      <c r="AJ15" s="276">
        <f t="shared" si="2"/>
        <v>0</v>
      </c>
      <c r="AL15" s="70">
        <v>10</v>
      </c>
      <c r="AM15" s="234" t="s">
        <v>1239</v>
      </c>
      <c r="AN15" s="168"/>
      <c r="AO15" s="168"/>
      <c r="AP15" s="168"/>
      <c r="AQ15" s="168"/>
      <c r="AR15" s="168"/>
      <c r="AS15" s="168"/>
      <c r="AT15" s="168"/>
      <c r="AU15" s="17"/>
      <c r="AV15" s="276"/>
    </row>
    <row r="16" spans="2:48" ht="12.75">
      <c r="B16" s="19">
        <v>11</v>
      </c>
      <c r="C16" s="4" t="s">
        <v>1249</v>
      </c>
      <c r="D16" s="260">
        <v>0</v>
      </c>
      <c r="E16" s="260">
        <v>0</v>
      </c>
      <c r="F16" s="260">
        <v>0</v>
      </c>
      <c r="G16" s="260">
        <v>0</v>
      </c>
      <c r="H16" s="268">
        <v>95.1</v>
      </c>
      <c r="I16" s="260">
        <v>18.1</v>
      </c>
      <c r="J16" s="260">
        <v>1111.2</v>
      </c>
      <c r="K16" s="260">
        <v>0</v>
      </c>
      <c r="L16" s="270">
        <f t="shared" si="0"/>
        <v>1224.4</v>
      </c>
      <c r="N16" s="19">
        <v>11</v>
      </c>
      <c r="O16" s="4" t="s">
        <v>1249</v>
      </c>
      <c r="P16" s="260">
        <v>0</v>
      </c>
      <c r="Q16" s="260">
        <v>0</v>
      </c>
      <c r="R16" s="260">
        <v>0</v>
      </c>
      <c r="S16" s="260">
        <v>0</v>
      </c>
      <c r="T16" s="268">
        <v>95.1</v>
      </c>
      <c r="U16" s="260">
        <v>18.1</v>
      </c>
      <c r="V16" s="260">
        <v>1111.2</v>
      </c>
      <c r="W16" s="259">
        <v>0</v>
      </c>
      <c r="X16" s="274">
        <f t="shared" si="1"/>
        <v>1224.4</v>
      </c>
      <c r="Z16" s="19">
        <v>11</v>
      </c>
      <c r="AA16" s="4" t="s">
        <v>1249</v>
      </c>
      <c r="AB16" s="168">
        <v>0</v>
      </c>
      <c r="AC16" s="168">
        <v>0</v>
      </c>
      <c r="AD16" s="168">
        <v>0</v>
      </c>
      <c r="AE16" s="168">
        <v>0</v>
      </c>
      <c r="AF16" s="278">
        <v>95.1</v>
      </c>
      <c r="AG16" s="168">
        <v>18.1</v>
      </c>
      <c r="AH16" s="168">
        <v>1111.23</v>
      </c>
      <c r="AI16" s="17">
        <v>0</v>
      </c>
      <c r="AJ16" s="276">
        <f t="shared" si="2"/>
        <v>1224.43</v>
      </c>
      <c r="AL16" s="19">
        <v>11</v>
      </c>
      <c r="AM16" s="4" t="s">
        <v>1249</v>
      </c>
      <c r="AN16" s="168"/>
      <c r="AO16" s="168"/>
      <c r="AP16" s="168"/>
      <c r="AQ16" s="168"/>
      <c r="AR16" s="278"/>
      <c r="AS16" s="168"/>
      <c r="AT16" s="168"/>
      <c r="AU16" s="17"/>
      <c r="AV16" s="276"/>
    </row>
    <row r="17" spans="2:48" ht="12.75">
      <c r="B17" s="19">
        <v>12</v>
      </c>
      <c r="C17" s="4" t="s">
        <v>1218</v>
      </c>
      <c r="D17" s="260">
        <v>0</v>
      </c>
      <c r="E17" s="260">
        <v>0</v>
      </c>
      <c r="F17" s="260">
        <v>0</v>
      </c>
      <c r="G17" s="260">
        <v>0</v>
      </c>
      <c r="H17" s="260">
        <v>0</v>
      </c>
      <c r="I17" s="268">
        <v>1577.7</v>
      </c>
      <c r="J17" s="260">
        <v>17362.6</v>
      </c>
      <c r="K17" s="260">
        <v>0</v>
      </c>
      <c r="L17" s="270">
        <f t="shared" si="0"/>
        <v>18940.3</v>
      </c>
      <c r="N17" s="19">
        <v>12</v>
      </c>
      <c r="O17" s="4" t="s">
        <v>1218</v>
      </c>
      <c r="P17" s="260">
        <v>0</v>
      </c>
      <c r="Q17" s="260">
        <v>0</v>
      </c>
      <c r="R17" s="260">
        <v>0</v>
      </c>
      <c r="S17" s="260">
        <v>0</v>
      </c>
      <c r="T17" s="260">
        <v>0</v>
      </c>
      <c r="U17" s="268">
        <v>1577.7</v>
      </c>
      <c r="V17" s="260">
        <v>17362.6</v>
      </c>
      <c r="W17" s="259">
        <v>0</v>
      </c>
      <c r="X17" s="274">
        <f t="shared" si="1"/>
        <v>18940.3</v>
      </c>
      <c r="Z17" s="19">
        <v>12</v>
      </c>
      <c r="AA17" s="4" t="s">
        <v>1218</v>
      </c>
      <c r="AB17" s="168">
        <v>0</v>
      </c>
      <c r="AC17" s="168">
        <v>0</v>
      </c>
      <c r="AD17" s="168">
        <v>0</v>
      </c>
      <c r="AE17" s="168">
        <v>0</v>
      </c>
      <c r="AF17" s="168">
        <v>0</v>
      </c>
      <c r="AG17" s="278">
        <v>0</v>
      </c>
      <c r="AH17" s="168">
        <v>0</v>
      </c>
      <c r="AI17" s="17">
        <v>0</v>
      </c>
      <c r="AJ17" s="276">
        <f t="shared" si="2"/>
        <v>0</v>
      </c>
      <c r="AL17" s="19">
        <v>12</v>
      </c>
      <c r="AM17" s="4" t="s">
        <v>1218</v>
      </c>
      <c r="AN17" s="168">
        <v>0</v>
      </c>
      <c r="AO17" s="168">
        <v>0</v>
      </c>
      <c r="AP17" s="168">
        <v>0</v>
      </c>
      <c r="AQ17" s="168">
        <v>0</v>
      </c>
      <c r="AR17" s="168">
        <v>0</v>
      </c>
      <c r="AS17" s="278">
        <v>0</v>
      </c>
      <c r="AT17" s="168">
        <v>0</v>
      </c>
      <c r="AU17" s="17">
        <v>0</v>
      </c>
      <c r="AV17" s="276">
        <f t="shared" si="3"/>
        <v>0</v>
      </c>
    </row>
    <row r="18" spans="2:48" ht="12.75">
      <c r="B18" s="70">
        <v>13</v>
      </c>
      <c r="C18" s="4" t="s">
        <v>1219</v>
      </c>
      <c r="D18" s="260"/>
      <c r="E18" s="260"/>
      <c r="F18" s="260"/>
      <c r="G18" s="260"/>
      <c r="H18" s="260"/>
      <c r="I18" s="260"/>
      <c r="J18" s="268"/>
      <c r="K18" s="260"/>
      <c r="L18" s="270">
        <f t="shared" si="0"/>
        <v>0</v>
      </c>
      <c r="N18" s="70">
        <v>13</v>
      </c>
      <c r="O18" s="4" t="s">
        <v>1219</v>
      </c>
      <c r="P18" s="260"/>
      <c r="Q18" s="260"/>
      <c r="R18" s="260"/>
      <c r="S18" s="260"/>
      <c r="T18" s="260"/>
      <c r="U18" s="260"/>
      <c r="V18" s="268"/>
      <c r="W18" s="259"/>
      <c r="X18" s="274">
        <f t="shared" si="1"/>
        <v>0</v>
      </c>
      <c r="Z18" s="70">
        <v>13</v>
      </c>
      <c r="AA18" s="4" t="s">
        <v>1219</v>
      </c>
      <c r="AB18" s="168"/>
      <c r="AC18" s="168"/>
      <c r="AD18" s="168"/>
      <c r="AE18" s="168"/>
      <c r="AF18" s="168"/>
      <c r="AG18" s="168"/>
      <c r="AH18" s="278"/>
      <c r="AI18" s="17"/>
      <c r="AJ18" s="276">
        <f t="shared" si="2"/>
        <v>0</v>
      </c>
      <c r="AL18" s="70">
        <v>13</v>
      </c>
      <c r="AM18" s="4" t="s">
        <v>1219</v>
      </c>
      <c r="AN18" s="168"/>
      <c r="AO18" s="168"/>
      <c r="AP18" s="168"/>
      <c r="AQ18" s="168"/>
      <c r="AR18" s="168"/>
      <c r="AS18" s="168"/>
      <c r="AT18" s="278"/>
      <c r="AU18" s="17"/>
      <c r="AV18" s="276"/>
    </row>
    <row r="19" spans="2:48" ht="12.75">
      <c r="B19" s="19">
        <v>14</v>
      </c>
      <c r="C19" s="4" t="s">
        <v>1220</v>
      </c>
      <c r="D19" s="260">
        <v>1336</v>
      </c>
      <c r="E19" s="260">
        <v>854</v>
      </c>
      <c r="F19" s="260">
        <v>6801</v>
      </c>
      <c r="G19" s="260">
        <v>183</v>
      </c>
      <c r="H19" s="260">
        <v>0</v>
      </c>
      <c r="I19" s="260">
        <v>0</v>
      </c>
      <c r="J19" s="260">
        <v>6852</v>
      </c>
      <c r="K19" s="260">
        <v>8991</v>
      </c>
      <c r="L19" s="270">
        <f t="shared" si="0"/>
        <v>25017</v>
      </c>
      <c r="N19" s="19">
        <v>14</v>
      </c>
      <c r="O19" s="4" t="s">
        <v>1220</v>
      </c>
      <c r="P19" s="260">
        <v>1346</v>
      </c>
      <c r="Q19" s="260">
        <v>890</v>
      </c>
      <c r="R19" s="260">
        <v>6766</v>
      </c>
      <c r="S19" s="260">
        <v>190</v>
      </c>
      <c r="T19" s="260">
        <v>0</v>
      </c>
      <c r="U19" s="260">
        <v>0</v>
      </c>
      <c r="V19" s="260">
        <v>7178</v>
      </c>
      <c r="W19" s="259">
        <v>16370</v>
      </c>
      <c r="X19" s="274">
        <f t="shared" si="1"/>
        <v>32740</v>
      </c>
      <c r="Z19" s="19">
        <v>14</v>
      </c>
      <c r="AA19" s="4" t="s">
        <v>1220</v>
      </c>
      <c r="AB19" s="168">
        <v>1346</v>
      </c>
      <c r="AC19" s="168">
        <v>1310</v>
      </c>
      <c r="AD19" s="168">
        <v>6328</v>
      </c>
      <c r="AE19" s="168">
        <v>190</v>
      </c>
      <c r="AF19" s="168">
        <v>0</v>
      </c>
      <c r="AG19" s="168">
        <v>0</v>
      </c>
      <c r="AH19" s="168">
        <v>7178</v>
      </c>
      <c r="AI19" s="17">
        <v>20663</v>
      </c>
      <c r="AJ19" s="276">
        <v>37033</v>
      </c>
      <c r="AL19" s="19">
        <v>14</v>
      </c>
      <c r="AM19" s="4" t="s">
        <v>1220</v>
      </c>
      <c r="AN19" s="168">
        <v>1364</v>
      </c>
      <c r="AO19" s="168">
        <v>1310</v>
      </c>
      <c r="AP19" s="168">
        <v>6328</v>
      </c>
      <c r="AQ19" s="168">
        <v>190</v>
      </c>
      <c r="AR19" s="168">
        <v>0</v>
      </c>
      <c r="AS19" s="168">
        <v>0</v>
      </c>
      <c r="AT19" s="168">
        <v>7178</v>
      </c>
      <c r="AU19" s="17">
        <v>20663</v>
      </c>
      <c r="AV19" s="276">
        <v>37033</v>
      </c>
    </row>
    <row r="20" spans="2:48" ht="12.75">
      <c r="B20" s="19">
        <v>15</v>
      </c>
      <c r="C20" s="4" t="s">
        <v>1221</v>
      </c>
      <c r="D20" s="260">
        <v>1825</v>
      </c>
      <c r="E20" s="260">
        <v>1075</v>
      </c>
      <c r="F20" s="260">
        <v>5369</v>
      </c>
      <c r="G20" s="260">
        <v>0</v>
      </c>
      <c r="H20" s="260">
        <v>0</v>
      </c>
      <c r="I20" s="260">
        <v>0</v>
      </c>
      <c r="J20" s="260">
        <v>1885</v>
      </c>
      <c r="K20" s="260">
        <v>10076</v>
      </c>
      <c r="L20" s="270">
        <f t="shared" si="0"/>
        <v>20230</v>
      </c>
      <c r="N20" s="19">
        <v>15</v>
      </c>
      <c r="O20" s="4" t="s">
        <v>1221</v>
      </c>
      <c r="P20" s="260">
        <v>1825</v>
      </c>
      <c r="Q20" s="260">
        <v>1075</v>
      </c>
      <c r="R20" s="260">
        <v>5369</v>
      </c>
      <c r="S20" s="260">
        <v>0</v>
      </c>
      <c r="T20" s="260">
        <v>0</v>
      </c>
      <c r="U20" s="260">
        <v>0</v>
      </c>
      <c r="V20" s="260">
        <v>1885</v>
      </c>
      <c r="W20" s="259">
        <v>10076</v>
      </c>
      <c r="X20" s="274">
        <f t="shared" si="1"/>
        <v>20230</v>
      </c>
      <c r="Z20" s="19">
        <v>15</v>
      </c>
      <c r="AA20" s="4" t="s">
        <v>1221</v>
      </c>
      <c r="AB20" s="168">
        <v>1825</v>
      </c>
      <c r="AC20" s="168">
        <v>1075</v>
      </c>
      <c r="AD20" s="168">
        <v>5368</v>
      </c>
      <c r="AE20" s="168">
        <v>0</v>
      </c>
      <c r="AF20" s="168">
        <v>0</v>
      </c>
      <c r="AG20" s="168">
        <v>0</v>
      </c>
      <c r="AH20" s="168">
        <v>1885</v>
      </c>
      <c r="AI20" s="17">
        <v>10075</v>
      </c>
      <c r="AJ20" s="276">
        <v>20230</v>
      </c>
      <c r="AL20" s="19">
        <v>15</v>
      </c>
      <c r="AM20" s="4" t="s">
        <v>1221</v>
      </c>
      <c r="AN20" s="168">
        <v>1825</v>
      </c>
      <c r="AO20" s="168">
        <v>1075</v>
      </c>
      <c r="AP20" s="168">
        <v>5368</v>
      </c>
      <c r="AQ20" s="168">
        <v>0</v>
      </c>
      <c r="AR20" s="168">
        <v>0</v>
      </c>
      <c r="AS20" s="168">
        <v>0</v>
      </c>
      <c r="AT20" s="168">
        <v>1885</v>
      </c>
      <c r="AU20" s="17">
        <v>10075</v>
      </c>
      <c r="AV20" s="276">
        <v>20230</v>
      </c>
    </row>
    <row r="21" spans="2:48" ht="12.75">
      <c r="B21" s="70">
        <v>16</v>
      </c>
      <c r="C21" s="4" t="s">
        <v>1268</v>
      </c>
      <c r="D21" s="260">
        <v>0</v>
      </c>
      <c r="E21" s="260">
        <v>0</v>
      </c>
      <c r="F21" s="260">
        <v>0</v>
      </c>
      <c r="G21" s="260">
        <v>23605.5</v>
      </c>
      <c r="H21" s="260">
        <v>0</v>
      </c>
      <c r="I21" s="260">
        <v>0</v>
      </c>
      <c r="J21" s="260">
        <v>0</v>
      </c>
      <c r="K21" s="260">
        <v>0</v>
      </c>
      <c r="L21" s="270">
        <f t="shared" si="0"/>
        <v>23605.5</v>
      </c>
      <c r="N21" s="70">
        <v>16</v>
      </c>
      <c r="O21" s="4" t="s">
        <v>1268</v>
      </c>
      <c r="P21" s="260">
        <v>0</v>
      </c>
      <c r="Q21" s="260">
        <v>0</v>
      </c>
      <c r="R21" s="260">
        <v>0</v>
      </c>
      <c r="S21" s="260">
        <v>23605.5</v>
      </c>
      <c r="T21" s="260">
        <v>0</v>
      </c>
      <c r="U21" s="260">
        <v>0</v>
      </c>
      <c r="V21" s="260">
        <v>0</v>
      </c>
      <c r="W21" s="259">
        <v>0</v>
      </c>
      <c r="X21" s="274">
        <f t="shared" si="1"/>
        <v>23605.5</v>
      </c>
      <c r="Z21" s="70">
        <v>16</v>
      </c>
      <c r="AA21" s="4" t="s">
        <v>1268</v>
      </c>
      <c r="AB21" s="168"/>
      <c r="AC21" s="168"/>
      <c r="AD21" s="168"/>
      <c r="AE21" s="168"/>
      <c r="AF21" s="168"/>
      <c r="AG21" s="168"/>
      <c r="AH21" s="168"/>
      <c r="AI21" s="17"/>
      <c r="AJ21" s="276"/>
      <c r="AL21" s="70">
        <v>16</v>
      </c>
      <c r="AM21" s="4" t="s">
        <v>1268</v>
      </c>
      <c r="AN21" s="168"/>
      <c r="AO21" s="168"/>
      <c r="AP21" s="168"/>
      <c r="AQ21" s="168"/>
      <c r="AR21" s="168"/>
      <c r="AS21" s="168"/>
      <c r="AT21" s="168"/>
      <c r="AU21" s="17"/>
      <c r="AV21" s="276"/>
    </row>
    <row r="22" spans="2:48" ht="12.75">
      <c r="B22" s="19">
        <v>17</v>
      </c>
      <c r="C22" s="4" t="s">
        <v>1222</v>
      </c>
      <c r="D22" s="260">
        <v>0</v>
      </c>
      <c r="E22" s="260">
        <v>0</v>
      </c>
      <c r="F22" s="260">
        <v>0</v>
      </c>
      <c r="G22" s="260">
        <v>0</v>
      </c>
      <c r="H22" s="260">
        <v>609</v>
      </c>
      <c r="I22" s="260">
        <v>37631.3</v>
      </c>
      <c r="J22" s="268">
        <v>44</v>
      </c>
      <c r="K22" s="260">
        <v>0</v>
      </c>
      <c r="L22" s="270">
        <f t="shared" si="0"/>
        <v>38284.3</v>
      </c>
      <c r="N22" s="19">
        <v>17</v>
      </c>
      <c r="O22" s="4" t="s">
        <v>1222</v>
      </c>
      <c r="P22" s="260">
        <v>0</v>
      </c>
      <c r="Q22" s="260">
        <v>0</v>
      </c>
      <c r="R22" s="260">
        <v>0</v>
      </c>
      <c r="S22" s="260">
        <v>0</v>
      </c>
      <c r="T22" s="260">
        <v>965</v>
      </c>
      <c r="U22" s="260">
        <v>37275.3</v>
      </c>
      <c r="V22" s="268">
        <v>44</v>
      </c>
      <c r="W22" s="259">
        <v>0</v>
      </c>
      <c r="X22" s="274">
        <f t="shared" si="1"/>
        <v>38284.3</v>
      </c>
      <c r="Z22" s="19">
        <v>17</v>
      </c>
      <c r="AA22" s="4" t="s">
        <v>1222</v>
      </c>
      <c r="AB22" s="168"/>
      <c r="AC22" s="168"/>
      <c r="AD22" s="168"/>
      <c r="AE22" s="168"/>
      <c r="AF22" s="168"/>
      <c r="AG22" s="168"/>
      <c r="AH22" s="278"/>
      <c r="AI22" s="17"/>
      <c r="AJ22" s="276"/>
      <c r="AL22" s="19">
        <v>17</v>
      </c>
      <c r="AM22" s="4" t="s">
        <v>1222</v>
      </c>
      <c r="AN22" s="168"/>
      <c r="AO22" s="168"/>
      <c r="AP22" s="168"/>
      <c r="AQ22" s="168"/>
      <c r="AR22" s="168"/>
      <c r="AS22" s="168"/>
      <c r="AT22" s="278"/>
      <c r="AU22" s="17"/>
      <c r="AV22" s="276"/>
    </row>
    <row r="23" spans="2:48" ht="12.75">
      <c r="B23" s="19">
        <v>18</v>
      </c>
      <c r="C23" s="4" t="s">
        <v>1223</v>
      </c>
      <c r="D23" s="260"/>
      <c r="E23" s="260"/>
      <c r="F23" s="260"/>
      <c r="G23" s="260"/>
      <c r="H23" s="260"/>
      <c r="I23" s="260"/>
      <c r="J23" s="260"/>
      <c r="K23" s="260"/>
      <c r="L23" s="146"/>
      <c r="N23" s="19">
        <v>18</v>
      </c>
      <c r="O23" s="4" t="s">
        <v>1223</v>
      </c>
      <c r="P23" s="260"/>
      <c r="Q23" s="260"/>
      <c r="R23" s="260"/>
      <c r="S23" s="260"/>
      <c r="T23" s="260"/>
      <c r="U23" s="260"/>
      <c r="V23" s="260"/>
      <c r="W23" s="259"/>
      <c r="X23" s="274">
        <f t="shared" si="1"/>
        <v>0</v>
      </c>
      <c r="Z23" s="19">
        <v>18</v>
      </c>
      <c r="AA23" s="4" t="s">
        <v>1223</v>
      </c>
      <c r="AB23" s="168"/>
      <c r="AC23" s="168"/>
      <c r="AD23" s="168"/>
      <c r="AE23" s="168"/>
      <c r="AF23" s="168"/>
      <c r="AG23" s="168"/>
      <c r="AH23" s="168"/>
      <c r="AI23" s="17"/>
      <c r="AJ23" s="276"/>
      <c r="AL23" s="19">
        <v>18</v>
      </c>
      <c r="AM23" s="4" t="s">
        <v>1223</v>
      </c>
      <c r="AN23" s="168"/>
      <c r="AO23" s="168"/>
      <c r="AP23" s="168"/>
      <c r="AQ23" s="168"/>
      <c r="AR23" s="168"/>
      <c r="AS23" s="168"/>
      <c r="AT23" s="168"/>
      <c r="AU23" s="17"/>
      <c r="AV23" s="276"/>
    </row>
    <row r="24" spans="2:48" ht="12.75">
      <c r="B24" s="70">
        <v>19</v>
      </c>
      <c r="C24" s="234" t="s">
        <v>1240</v>
      </c>
      <c r="D24" s="260"/>
      <c r="E24" s="260"/>
      <c r="F24" s="260"/>
      <c r="G24" s="260"/>
      <c r="H24" s="260"/>
      <c r="I24" s="260"/>
      <c r="J24" s="260"/>
      <c r="K24" s="260"/>
      <c r="L24" s="146"/>
      <c r="N24" s="70">
        <v>19</v>
      </c>
      <c r="O24" s="234" t="s">
        <v>1240</v>
      </c>
      <c r="P24" s="260"/>
      <c r="Q24" s="260"/>
      <c r="R24" s="260"/>
      <c r="S24" s="260"/>
      <c r="T24" s="260"/>
      <c r="U24" s="260"/>
      <c r="V24" s="260"/>
      <c r="W24" s="259"/>
      <c r="X24" s="274">
        <f t="shared" si="1"/>
        <v>0</v>
      </c>
      <c r="Z24" s="70">
        <v>19</v>
      </c>
      <c r="AA24" s="234" t="s">
        <v>1240</v>
      </c>
      <c r="AB24" s="168"/>
      <c r="AC24" s="168"/>
      <c r="AD24" s="168"/>
      <c r="AE24" s="168"/>
      <c r="AF24" s="168"/>
      <c r="AG24" s="168"/>
      <c r="AH24" s="168"/>
      <c r="AI24" s="17"/>
      <c r="AJ24" s="276"/>
      <c r="AL24" s="70">
        <v>19</v>
      </c>
      <c r="AM24" s="234" t="s">
        <v>1240</v>
      </c>
      <c r="AN24" s="168"/>
      <c r="AO24" s="168"/>
      <c r="AP24" s="168"/>
      <c r="AQ24" s="168"/>
      <c r="AR24" s="168"/>
      <c r="AS24" s="168"/>
      <c r="AT24" s="168"/>
      <c r="AU24" s="17"/>
      <c r="AV24" s="276"/>
    </row>
    <row r="25" spans="2:48" ht="12.75">
      <c r="B25" s="19">
        <v>20</v>
      </c>
      <c r="C25" s="4" t="s">
        <v>1224</v>
      </c>
      <c r="D25" s="262">
        <v>0</v>
      </c>
      <c r="E25" s="262">
        <v>0</v>
      </c>
      <c r="F25" s="262">
        <v>0</v>
      </c>
      <c r="G25" s="262">
        <v>0</v>
      </c>
      <c r="H25" s="262">
        <v>0</v>
      </c>
      <c r="I25" s="262">
        <v>0</v>
      </c>
      <c r="J25" s="262">
        <v>0</v>
      </c>
      <c r="K25" s="262">
        <v>0</v>
      </c>
      <c r="L25" s="262">
        <v>95221.1</v>
      </c>
      <c r="N25" s="19">
        <v>20</v>
      </c>
      <c r="O25" s="4" t="s">
        <v>1224</v>
      </c>
      <c r="P25" s="262">
        <v>0</v>
      </c>
      <c r="Q25" s="262">
        <v>0</v>
      </c>
      <c r="R25" s="262">
        <v>0</v>
      </c>
      <c r="S25" s="262">
        <v>0</v>
      </c>
      <c r="T25" s="262">
        <v>0</v>
      </c>
      <c r="U25" s="262">
        <v>0</v>
      </c>
      <c r="V25" s="262">
        <v>0</v>
      </c>
      <c r="W25" s="261">
        <v>0</v>
      </c>
      <c r="X25" s="274">
        <f t="shared" si="1"/>
        <v>0</v>
      </c>
      <c r="Z25" s="19">
        <v>20</v>
      </c>
      <c r="AA25" s="4" t="s">
        <v>1224</v>
      </c>
      <c r="AB25" s="279">
        <v>0</v>
      </c>
      <c r="AC25" s="279">
        <v>0</v>
      </c>
      <c r="AD25" s="279">
        <v>0</v>
      </c>
      <c r="AE25" s="168" t="s">
        <v>1339</v>
      </c>
      <c r="AF25" s="168" t="s">
        <v>1339</v>
      </c>
      <c r="AG25" s="168" t="s">
        <v>1339</v>
      </c>
      <c r="AH25" s="168" t="s">
        <v>1339</v>
      </c>
      <c r="AI25" s="280">
        <v>0</v>
      </c>
      <c r="AJ25" s="276">
        <v>94689</v>
      </c>
      <c r="AL25" s="19">
        <v>20</v>
      </c>
      <c r="AM25" s="4" t="s">
        <v>1224</v>
      </c>
      <c r="AN25" s="168">
        <v>0</v>
      </c>
      <c r="AO25" s="168">
        <v>0</v>
      </c>
      <c r="AP25" s="168">
        <v>0</v>
      </c>
      <c r="AQ25" s="168" t="s">
        <v>1339</v>
      </c>
      <c r="AR25" s="168" t="s">
        <v>1339</v>
      </c>
      <c r="AS25" s="168" t="s">
        <v>1339</v>
      </c>
      <c r="AT25" s="168" t="s">
        <v>1339</v>
      </c>
      <c r="AU25" s="17">
        <v>0</v>
      </c>
      <c r="AV25" s="276">
        <v>94689</v>
      </c>
    </row>
    <row r="26" spans="2:48" ht="12.75">
      <c r="B26" s="19">
        <v>21</v>
      </c>
      <c r="C26" s="4" t="s">
        <v>1225</v>
      </c>
      <c r="D26" s="262">
        <v>0</v>
      </c>
      <c r="E26" s="262">
        <v>0</v>
      </c>
      <c r="F26" s="262">
        <v>0</v>
      </c>
      <c r="G26" s="262">
        <v>0</v>
      </c>
      <c r="H26" s="262">
        <v>10002</v>
      </c>
      <c r="I26" s="262">
        <v>116</v>
      </c>
      <c r="J26" s="262">
        <v>34713</v>
      </c>
      <c r="K26" s="262">
        <v>0</v>
      </c>
      <c r="L26" s="262">
        <v>44831</v>
      </c>
      <c r="N26" s="19">
        <v>21</v>
      </c>
      <c r="O26" s="4" t="s">
        <v>1225</v>
      </c>
      <c r="P26" s="262">
        <v>0</v>
      </c>
      <c r="Q26" s="262">
        <v>0</v>
      </c>
      <c r="R26" s="262">
        <v>0</v>
      </c>
      <c r="S26" s="262">
        <v>0</v>
      </c>
      <c r="T26" s="262">
        <v>10002</v>
      </c>
      <c r="U26" s="262">
        <v>116</v>
      </c>
      <c r="V26" s="262">
        <v>34713</v>
      </c>
      <c r="W26" s="261">
        <v>0</v>
      </c>
      <c r="X26" s="274">
        <f t="shared" si="1"/>
        <v>44831</v>
      </c>
      <c r="Z26" s="19">
        <v>21</v>
      </c>
      <c r="AA26" s="4" t="s">
        <v>1225</v>
      </c>
      <c r="AB26" s="279">
        <v>0</v>
      </c>
      <c r="AC26" s="279">
        <v>0</v>
      </c>
      <c r="AD26" s="279">
        <v>0</v>
      </c>
      <c r="AE26" s="279">
        <v>0</v>
      </c>
      <c r="AF26" s="279">
        <v>10002</v>
      </c>
      <c r="AG26" s="279">
        <v>116</v>
      </c>
      <c r="AH26" s="279">
        <v>45809</v>
      </c>
      <c r="AI26" s="280">
        <v>0</v>
      </c>
      <c r="AJ26" s="276">
        <v>55927</v>
      </c>
      <c r="AL26" s="19">
        <v>21</v>
      </c>
      <c r="AM26" s="4" t="s">
        <v>1225</v>
      </c>
      <c r="AN26" s="168">
        <v>0</v>
      </c>
      <c r="AO26" s="168">
        <v>0</v>
      </c>
      <c r="AP26" s="168">
        <v>0</v>
      </c>
      <c r="AQ26" s="168">
        <v>0</v>
      </c>
      <c r="AR26" s="168">
        <v>10002</v>
      </c>
      <c r="AS26" s="168">
        <v>116</v>
      </c>
      <c r="AT26" s="168">
        <v>45809</v>
      </c>
      <c r="AU26" s="17">
        <v>0</v>
      </c>
      <c r="AV26" s="276">
        <v>55927</v>
      </c>
    </row>
    <row r="27" spans="2:48" ht="12.75">
      <c r="B27" s="70">
        <v>22</v>
      </c>
      <c r="C27" s="234" t="s">
        <v>1226</v>
      </c>
      <c r="D27" s="262"/>
      <c r="E27" s="262"/>
      <c r="F27" s="262"/>
      <c r="G27" s="262"/>
      <c r="H27" s="262"/>
      <c r="I27" s="262"/>
      <c r="J27" s="262"/>
      <c r="K27" s="262"/>
      <c r="L27" s="262"/>
      <c r="N27" s="70">
        <v>22</v>
      </c>
      <c r="O27" s="234" t="s">
        <v>1226</v>
      </c>
      <c r="P27" s="262"/>
      <c r="Q27" s="262"/>
      <c r="R27" s="262"/>
      <c r="S27" s="262"/>
      <c r="T27" s="262"/>
      <c r="U27" s="262"/>
      <c r="V27" s="262"/>
      <c r="W27" s="261"/>
      <c r="X27" s="274">
        <f t="shared" si="1"/>
        <v>0</v>
      </c>
      <c r="Z27" s="70">
        <v>22</v>
      </c>
      <c r="AA27" s="234" t="s">
        <v>1226</v>
      </c>
      <c r="AB27" s="279"/>
      <c r="AC27" s="279"/>
      <c r="AD27" s="279"/>
      <c r="AE27" s="279"/>
      <c r="AF27" s="279"/>
      <c r="AG27" s="279"/>
      <c r="AH27" s="279"/>
      <c r="AI27" s="280"/>
      <c r="AJ27" s="276"/>
      <c r="AL27" s="70">
        <v>22</v>
      </c>
      <c r="AM27" s="234" t="s">
        <v>1226</v>
      </c>
      <c r="AN27" s="168"/>
      <c r="AO27" s="168"/>
      <c r="AP27" s="168"/>
      <c r="AQ27" s="168"/>
      <c r="AR27" s="168"/>
      <c r="AS27" s="168"/>
      <c r="AT27" s="168"/>
      <c r="AU27" s="17"/>
      <c r="AV27" s="276"/>
    </row>
    <row r="28" spans="2:48" ht="12.75">
      <c r="B28" s="19">
        <v>23</v>
      </c>
      <c r="C28" s="4" t="s">
        <v>1227</v>
      </c>
      <c r="D28" s="262">
        <v>0</v>
      </c>
      <c r="E28" s="262">
        <v>0</v>
      </c>
      <c r="F28" s="262">
        <v>145.1</v>
      </c>
      <c r="G28" s="262">
        <v>0</v>
      </c>
      <c r="H28" s="262">
        <v>0</v>
      </c>
      <c r="I28" s="262">
        <v>0</v>
      </c>
      <c r="J28" s="262">
        <v>0</v>
      </c>
      <c r="K28" s="262">
        <v>0</v>
      </c>
      <c r="L28" s="262">
        <v>0</v>
      </c>
      <c r="N28" s="19">
        <v>23</v>
      </c>
      <c r="O28" s="4" t="s">
        <v>1227</v>
      </c>
      <c r="P28" s="262">
        <v>0</v>
      </c>
      <c r="Q28" s="262">
        <v>0</v>
      </c>
      <c r="R28" s="262">
        <v>145.1</v>
      </c>
      <c r="S28" s="262">
        <v>0</v>
      </c>
      <c r="T28" s="262">
        <v>0</v>
      </c>
      <c r="U28" s="262">
        <v>0</v>
      </c>
      <c r="V28" s="262">
        <v>0</v>
      </c>
      <c r="W28" s="261">
        <v>0</v>
      </c>
      <c r="X28" s="274">
        <f t="shared" si="1"/>
        <v>145.1</v>
      </c>
      <c r="Z28" s="19">
        <v>23</v>
      </c>
      <c r="AA28" s="4" t="s">
        <v>1227</v>
      </c>
      <c r="AB28" s="279">
        <v>0</v>
      </c>
      <c r="AC28" s="279">
        <v>0</v>
      </c>
      <c r="AD28" s="279">
        <v>0</v>
      </c>
      <c r="AE28" s="279">
        <v>0</v>
      </c>
      <c r="AF28" s="279">
        <v>0</v>
      </c>
      <c r="AG28" s="279">
        <v>0</v>
      </c>
      <c r="AH28" s="279">
        <v>0</v>
      </c>
      <c r="AI28" s="280">
        <v>0</v>
      </c>
      <c r="AJ28" s="276">
        <f>SUM(AB28:AI28)</f>
        <v>0</v>
      </c>
      <c r="AL28" s="19">
        <v>23</v>
      </c>
      <c r="AM28" s="4" t="s">
        <v>1227</v>
      </c>
      <c r="AN28" s="168">
        <v>0</v>
      </c>
      <c r="AO28" s="168">
        <v>0</v>
      </c>
      <c r="AP28" s="168">
        <v>0</v>
      </c>
      <c r="AQ28" s="168">
        <v>0</v>
      </c>
      <c r="AR28" s="168">
        <v>0</v>
      </c>
      <c r="AS28" s="168">
        <v>0</v>
      </c>
      <c r="AT28" s="168">
        <v>0</v>
      </c>
      <c r="AU28" s="17">
        <v>0</v>
      </c>
      <c r="AV28" s="276"/>
    </row>
    <row r="29" spans="2:48" ht="12.75">
      <c r="B29" s="19">
        <v>24</v>
      </c>
      <c r="C29" s="234" t="s">
        <v>1248</v>
      </c>
      <c r="D29" s="262">
        <v>0</v>
      </c>
      <c r="E29" s="262">
        <v>0</v>
      </c>
      <c r="F29" s="262">
        <v>0</v>
      </c>
      <c r="G29" s="262">
        <v>0</v>
      </c>
      <c r="H29" s="262">
        <v>0</v>
      </c>
      <c r="I29" s="262">
        <v>0</v>
      </c>
      <c r="J29" s="262">
        <v>0</v>
      </c>
      <c r="K29" s="262">
        <v>0</v>
      </c>
      <c r="L29" s="262">
        <v>0</v>
      </c>
      <c r="N29" s="19">
        <v>24</v>
      </c>
      <c r="O29" s="234" t="s">
        <v>1248</v>
      </c>
      <c r="P29" s="262">
        <v>0</v>
      </c>
      <c r="Q29" s="262">
        <v>0</v>
      </c>
      <c r="R29" s="262">
        <v>0</v>
      </c>
      <c r="S29" s="262">
        <v>0</v>
      </c>
      <c r="T29" s="262">
        <v>0</v>
      </c>
      <c r="U29" s="262">
        <v>0</v>
      </c>
      <c r="V29" s="262">
        <v>0</v>
      </c>
      <c r="W29" s="261">
        <v>0</v>
      </c>
      <c r="X29" s="274">
        <f t="shared" si="1"/>
        <v>0</v>
      </c>
      <c r="Z29" s="19">
        <v>24</v>
      </c>
      <c r="AA29" s="234" t="s">
        <v>1248</v>
      </c>
      <c r="AB29" s="279">
        <v>0</v>
      </c>
      <c r="AC29" s="279">
        <v>0</v>
      </c>
      <c r="AD29" s="279">
        <v>0</v>
      </c>
      <c r="AE29" s="279">
        <v>0</v>
      </c>
      <c r="AF29" s="279">
        <v>150</v>
      </c>
      <c r="AG29" s="279">
        <v>0</v>
      </c>
      <c r="AH29" s="279">
        <v>3032.25</v>
      </c>
      <c r="AI29" s="280">
        <v>21.3</v>
      </c>
      <c r="AJ29" s="276">
        <f>SUM(AB29:AI29)</f>
        <v>3203.55</v>
      </c>
      <c r="AL29" s="19">
        <v>24</v>
      </c>
      <c r="AM29" s="234" t="s">
        <v>1248</v>
      </c>
      <c r="AN29" s="168">
        <v>0</v>
      </c>
      <c r="AO29" s="168">
        <v>0</v>
      </c>
      <c r="AP29" s="168">
        <v>0</v>
      </c>
      <c r="AQ29" s="168">
        <v>0</v>
      </c>
      <c r="AR29" s="168">
        <v>150</v>
      </c>
      <c r="AS29" s="168">
        <v>0</v>
      </c>
      <c r="AT29" s="168">
        <v>3036.75</v>
      </c>
      <c r="AU29" s="17">
        <v>21.3</v>
      </c>
      <c r="AV29" s="276">
        <v>3208.05</v>
      </c>
    </row>
    <row r="30" spans="2:48" ht="12.75">
      <c r="B30" s="70">
        <v>25</v>
      </c>
      <c r="C30" s="234" t="s">
        <v>1228</v>
      </c>
      <c r="D30" s="262"/>
      <c r="E30" s="262"/>
      <c r="F30" s="262"/>
      <c r="G30" s="262"/>
      <c r="H30" s="262"/>
      <c r="I30" s="262"/>
      <c r="J30" s="262"/>
      <c r="K30" s="262"/>
      <c r="L30" s="262"/>
      <c r="N30" s="70">
        <v>25</v>
      </c>
      <c r="O30" s="234" t="s">
        <v>1228</v>
      </c>
      <c r="P30" s="262"/>
      <c r="Q30" s="262"/>
      <c r="R30" s="262"/>
      <c r="S30" s="262"/>
      <c r="T30" s="262"/>
      <c r="U30" s="262"/>
      <c r="V30" s="262"/>
      <c r="W30" s="261"/>
      <c r="X30" s="274">
        <f t="shared" si="1"/>
        <v>0</v>
      </c>
      <c r="Z30" s="70">
        <v>25</v>
      </c>
      <c r="AA30" s="234" t="s">
        <v>1228</v>
      </c>
      <c r="AB30" s="279"/>
      <c r="AC30" s="279"/>
      <c r="AD30" s="279"/>
      <c r="AE30" s="279"/>
      <c r="AF30" s="279">
        <v>0</v>
      </c>
      <c r="AG30" s="279">
        <v>0</v>
      </c>
      <c r="AH30" s="279">
        <v>0</v>
      </c>
      <c r="AI30" s="280">
        <v>0</v>
      </c>
      <c r="AJ30" s="276">
        <f>SUM(AB30:AI30)</f>
        <v>0</v>
      </c>
      <c r="AL30" s="70">
        <v>25</v>
      </c>
      <c r="AM30" s="234" t="s">
        <v>1228</v>
      </c>
      <c r="AN30" s="168"/>
      <c r="AO30" s="168"/>
      <c r="AP30" s="168"/>
      <c r="AQ30" s="168"/>
      <c r="AR30" s="168">
        <v>0</v>
      </c>
      <c r="AS30" s="168">
        <v>0</v>
      </c>
      <c r="AT30" s="168">
        <v>0</v>
      </c>
      <c r="AU30" s="17">
        <v>0</v>
      </c>
      <c r="AV30" s="276"/>
    </row>
    <row r="31" spans="2:48" ht="12.75">
      <c r="B31" s="19">
        <v>26</v>
      </c>
      <c r="C31" s="4" t="s">
        <v>1229</v>
      </c>
      <c r="D31" s="262">
        <v>0</v>
      </c>
      <c r="E31" s="262">
        <v>0</v>
      </c>
      <c r="F31" s="262">
        <v>0</v>
      </c>
      <c r="G31" s="262">
        <v>16938.3</v>
      </c>
      <c r="H31" s="262">
        <v>2030.6</v>
      </c>
      <c r="I31" s="262">
        <v>219</v>
      </c>
      <c r="J31" s="262">
        <v>38974.7</v>
      </c>
      <c r="K31" s="262">
        <v>0</v>
      </c>
      <c r="L31" s="262">
        <v>58162.6</v>
      </c>
      <c r="N31" s="19">
        <v>26</v>
      </c>
      <c r="O31" s="4" t="s">
        <v>1229</v>
      </c>
      <c r="P31" s="262">
        <v>0</v>
      </c>
      <c r="Q31" s="262">
        <v>0</v>
      </c>
      <c r="R31" s="262">
        <v>0</v>
      </c>
      <c r="S31" s="262">
        <v>16938.3</v>
      </c>
      <c r="T31" s="262">
        <v>2030.6</v>
      </c>
      <c r="U31" s="262">
        <v>207</v>
      </c>
      <c r="V31" s="262">
        <v>38974.7</v>
      </c>
      <c r="W31" s="261">
        <v>0</v>
      </c>
      <c r="X31" s="274">
        <f t="shared" si="1"/>
        <v>58150.59999999999</v>
      </c>
      <c r="Z31" s="19">
        <v>26</v>
      </c>
      <c r="AA31" s="4" t="s">
        <v>1229</v>
      </c>
      <c r="AB31" s="279">
        <v>0</v>
      </c>
      <c r="AC31" s="279">
        <v>0</v>
      </c>
      <c r="AD31" s="279">
        <v>0</v>
      </c>
      <c r="AE31" s="279">
        <v>16938.25</v>
      </c>
      <c r="AF31" s="279">
        <v>2030.64</v>
      </c>
      <c r="AG31" s="279">
        <v>203</v>
      </c>
      <c r="AH31" s="279">
        <v>38974.72</v>
      </c>
      <c r="AI31" s="280">
        <v>0</v>
      </c>
      <c r="AJ31" s="276">
        <f>SUM(AB31:AI31)</f>
        <v>58146.61</v>
      </c>
      <c r="AL31" s="19">
        <v>26</v>
      </c>
      <c r="AM31" s="4" t="s">
        <v>1229</v>
      </c>
      <c r="AN31" s="168">
        <v>0</v>
      </c>
      <c r="AO31" s="168">
        <v>0</v>
      </c>
      <c r="AP31" s="168">
        <v>0</v>
      </c>
      <c r="AQ31" s="168">
        <v>16938.25</v>
      </c>
      <c r="AR31" s="168">
        <v>2030.64</v>
      </c>
      <c r="AS31" s="168">
        <v>203</v>
      </c>
      <c r="AT31" s="168">
        <v>38974.72</v>
      </c>
      <c r="AU31" s="17">
        <v>0</v>
      </c>
      <c r="AV31" s="276">
        <f>SUM(AN31:AU31)</f>
        <v>58146.61</v>
      </c>
    </row>
    <row r="32" spans="2:48" ht="12.75">
      <c r="B32" s="19">
        <v>27</v>
      </c>
      <c r="C32" s="234" t="s">
        <v>1241</v>
      </c>
      <c r="D32" s="262"/>
      <c r="E32" s="262"/>
      <c r="F32" s="262"/>
      <c r="G32" s="262"/>
      <c r="H32" s="262"/>
      <c r="I32" s="262"/>
      <c r="J32" s="262"/>
      <c r="K32" s="262"/>
      <c r="L32" s="262"/>
      <c r="N32" s="19">
        <v>27</v>
      </c>
      <c r="O32" s="234" t="s">
        <v>1241</v>
      </c>
      <c r="P32" s="262"/>
      <c r="Q32" s="262"/>
      <c r="R32" s="262"/>
      <c r="S32" s="262"/>
      <c r="T32" s="262"/>
      <c r="U32" s="262"/>
      <c r="V32" s="262"/>
      <c r="W32" s="261"/>
      <c r="X32" s="274">
        <f t="shared" si="1"/>
        <v>0</v>
      </c>
      <c r="Z32" s="19">
        <v>27</v>
      </c>
      <c r="AA32" s="234" t="s">
        <v>1241</v>
      </c>
      <c r="AB32" s="279"/>
      <c r="AC32" s="279"/>
      <c r="AD32" s="279"/>
      <c r="AE32" s="279"/>
      <c r="AF32" s="279"/>
      <c r="AG32" s="279"/>
      <c r="AH32" s="279"/>
      <c r="AI32" s="280"/>
      <c r="AJ32" s="276"/>
      <c r="AL32" s="19">
        <v>27</v>
      </c>
      <c r="AM32" s="234" t="s">
        <v>1241</v>
      </c>
      <c r="AN32" s="168"/>
      <c r="AO32" s="168"/>
      <c r="AP32" s="168"/>
      <c r="AQ32" s="168"/>
      <c r="AR32" s="168"/>
      <c r="AS32" s="168"/>
      <c r="AT32" s="168"/>
      <c r="AU32" s="17"/>
      <c r="AV32" s="276"/>
    </row>
    <row r="33" spans="2:48" ht="12.75">
      <c r="B33" s="70">
        <v>28</v>
      </c>
      <c r="C33" s="4" t="s">
        <v>1230</v>
      </c>
      <c r="D33" s="262">
        <v>0</v>
      </c>
      <c r="E33" s="262">
        <v>0</v>
      </c>
      <c r="F33" s="262">
        <v>1090.3</v>
      </c>
      <c r="G33" s="262">
        <v>0</v>
      </c>
      <c r="H33" s="262">
        <v>0</v>
      </c>
      <c r="I33" s="262">
        <v>0</v>
      </c>
      <c r="J33" s="262">
        <v>307276</v>
      </c>
      <c r="K33" s="262">
        <v>308366</v>
      </c>
      <c r="L33" s="262">
        <v>308366.3</v>
      </c>
      <c r="N33" s="70">
        <v>28</v>
      </c>
      <c r="O33" s="4" t="s">
        <v>1230</v>
      </c>
      <c r="P33" s="262">
        <v>0</v>
      </c>
      <c r="Q33" s="262">
        <v>0</v>
      </c>
      <c r="R33" s="262">
        <v>1090.3</v>
      </c>
      <c r="S33" s="262">
        <v>0</v>
      </c>
      <c r="T33" s="262">
        <v>0</v>
      </c>
      <c r="U33" s="262">
        <v>0</v>
      </c>
      <c r="V33" s="262">
        <v>307276</v>
      </c>
      <c r="W33" s="261">
        <v>308366</v>
      </c>
      <c r="X33" s="274">
        <f t="shared" si="1"/>
        <v>616732.3</v>
      </c>
      <c r="Z33" s="70">
        <v>28</v>
      </c>
      <c r="AA33" s="4" t="s">
        <v>1230</v>
      </c>
      <c r="AB33" s="279">
        <v>0</v>
      </c>
      <c r="AC33" s="279">
        <v>0</v>
      </c>
      <c r="AD33" s="279">
        <v>1090.3</v>
      </c>
      <c r="AE33" s="279">
        <v>0</v>
      </c>
      <c r="AF33" s="279">
        <v>0</v>
      </c>
      <c r="AG33" s="279">
        <v>0</v>
      </c>
      <c r="AH33" s="279">
        <v>304479.91</v>
      </c>
      <c r="AI33" s="280">
        <v>305570</v>
      </c>
      <c r="AJ33" s="276">
        <v>305570.16</v>
      </c>
      <c r="AL33" s="70">
        <v>28</v>
      </c>
      <c r="AM33" s="4" t="s">
        <v>1230</v>
      </c>
      <c r="AN33" s="168">
        <v>0</v>
      </c>
      <c r="AO33" s="168">
        <v>0</v>
      </c>
      <c r="AP33" s="168">
        <v>1090.25</v>
      </c>
      <c r="AQ33" s="168">
        <v>0</v>
      </c>
      <c r="AR33" s="168">
        <v>0</v>
      </c>
      <c r="AS33" s="168">
        <v>0</v>
      </c>
      <c r="AT33" s="168">
        <v>3045150.14</v>
      </c>
      <c r="AU33" s="17">
        <v>305605</v>
      </c>
      <c r="AV33" s="276">
        <v>305605.39</v>
      </c>
    </row>
    <row r="34" spans="2:48" ht="12.75">
      <c r="B34" s="19">
        <v>29</v>
      </c>
      <c r="C34" s="4" t="s">
        <v>1231</v>
      </c>
      <c r="D34" s="262">
        <v>0</v>
      </c>
      <c r="E34" s="262">
        <v>0</v>
      </c>
      <c r="F34" s="262">
        <v>0</v>
      </c>
      <c r="G34" s="262">
        <v>0</v>
      </c>
      <c r="H34" s="262">
        <v>942.2</v>
      </c>
      <c r="I34" s="262">
        <v>0</v>
      </c>
      <c r="J34" s="262">
        <v>31545.8</v>
      </c>
      <c r="K34" s="262">
        <v>0</v>
      </c>
      <c r="L34" s="262">
        <v>32488</v>
      </c>
      <c r="N34" s="19">
        <v>29</v>
      </c>
      <c r="O34" s="4" t="s">
        <v>1231</v>
      </c>
      <c r="P34" s="262">
        <v>0</v>
      </c>
      <c r="Q34" s="262">
        <v>0</v>
      </c>
      <c r="R34" s="262">
        <v>0</v>
      </c>
      <c r="S34" s="262">
        <v>0</v>
      </c>
      <c r="T34" s="262">
        <v>942.2</v>
      </c>
      <c r="U34" s="262">
        <v>0</v>
      </c>
      <c r="V34" s="262">
        <v>31607.4</v>
      </c>
      <c r="W34" s="261">
        <v>0</v>
      </c>
      <c r="X34" s="274">
        <f t="shared" si="1"/>
        <v>32549.600000000002</v>
      </c>
      <c r="Z34" s="19">
        <v>29</v>
      </c>
      <c r="AA34" s="4" t="s">
        <v>1231</v>
      </c>
      <c r="AB34" s="279">
        <v>0</v>
      </c>
      <c r="AC34" s="279">
        <v>0</v>
      </c>
      <c r="AD34" s="279">
        <v>0</v>
      </c>
      <c r="AE34" s="279">
        <v>0</v>
      </c>
      <c r="AF34" s="279">
        <v>947.24</v>
      </c>
      <c r="AG34" s="279">
        <v>0</v>
      </c>
      <c r="AH34" s="279">
        <v>31607.4</v>
      </c>
      <c r="AI34" s="280">
        <v>0</v>
      </c>
      <c r="AJ34" s="276">
        <v>32549.64</v>
      </c>
      <c r="AL34" s="19">
        <v>29</v>
      </c>
      <c r="AM34" s="4" t="s">
        <v>1231</v>
      </c>
      <c r="AN34" s="168" t="s">
        <v>1273</v>
      </c>
      <c r="AO34" s="168" t="s">
        <v>1273</v>
      </c>
      <c r="AP34" s="168" t="s">
        <v>1273</v>
      </c>
      <c r="AQ34" s="168" t="s">
        <v>1273</v>
      </c>
      <c r="AR34" s="168">
        <v>942.24</v>
      </c>
      <c r="AS34" s="168" t="s">
        <v>1273</v>
      </c>
      <c r="AT34" s="168">
        <v>31685.7</v>
      </c>
      <c r="AU34" s="17" t="s">
        <v>1273</v>
      </c>
      <c r="AV34" s="276">
        <v>32627.94</v>
      </c>
    </row>
    <row r="35" spans="2:48" ht="12.75">
      <c r="B35" s="19">
        <v>30</v>
      </c>
      <c r="C35" s="4" t="s">
        <v>1232</v>
      </c>
      <c r="D35" s="262">
        <v>0</v>
      </c>
      <c r="E35" s="262">
        <v>0</v>
      </c>
      <c r="F35" s="262">
        <v>1030</v>
      </c>
      <c r="G35" s="262">
        <v>27.6</v>
      </c>
      <c r="H35" s="262">
        <v>0</v>
      </c>
      <c r="I35" s="262">
        <v>0</v>
      </c>
      <c r="J35" s="262">
        <v>0</v>
      </c>
      <c r="K35" s="262">
        <v>2829.7</v>
      </c>
      <c r="L35" s="262">
        <v>2857.3</v>
      </c>
      <c r="N35" s="19">
        <v>30</v>
      </c>
      <c r="O35" s="4" t="s">
        <v>1232</v>
      </c>
      <c r="P35" s="262">
        <v>0</v>
      </c>
      <c r="Q35" s="262">
        <v>0</v>
      </c>
      <c r="R35" s="262">
        <v>1030</v>
      </c>
      <c r="S35" s="262">
        <v>27.6</v>
      </c>
      <c r="T35" s="262">
        <v>0</v>
      </c>
      <c r="U35" s="262">
        <v>0</v>
      </c>
      <c r="V35" s="262">
        <v>0</v>
      </c>
      <c r="W35" s="261">
        <v>2829.7</v>
      </c>
      <c r="X35" s="274">
        <f t="shared" si="1"/>
        <v>3887.2999999999997</v>
      </c>
      <c r="Z35" s="19">
        <v>30</v>
      </c>
      <c r="AA35" s="4" t="s">
        <v>1232</v>
      </c>
      <c r="AB35" s="279"/>
      <c r="AC35" s="279"/>
      <c r="AD35" s="279"/>
      <c r="AE35" s="279"/>
      <c r="AF35" s="279"/>
      <c r="AG35" s="279"/>
      <c r="AH35" s="279"/>
      <c r="AI35" s="280"/>
      <c r="AJ35" s="276"/>
      <c r="AL35" s="19">
        <v>30</v>
      </c>
      <c r="AM35" s="4" t="s">
        <v>1232</v>
      </c>
      <c r="AN35" s="168"/>
      <c r="AO35" s="168"/>
      <c r="AP35" s="168"/>
      <c r="AQ35" s="168"/>
      <c r="AR35" s="168"/>
      <c r="AS35" s="168"/>
      <c r="AT35" s="168"/>
      <c r="AU35" s="17"/>
      <c r="AV35" s="276"/>
    </row>
    <row r="36" spans="2:48" ht="12.75">
      <c r="B36" s="70">
        <v>31</v>
      </c>
      <c r="C36" s="4" t="s">
        <v>1233</v>
      </c>
      <c r="D36" s="262"/>
      <c r="E36" s="262"/>
      <c r="F36" s="262"/>
      <c r="G36" s="262"/>
      <c r="H36" s="262"/>
      <c r="I36" s="262"/>
      <c r="J36" s="262"/>
      <c r="K36" s="262"/>
      <c r="L36" s="262"/>
      <c r="N36" s="70">
        <v>31</v>
      </c>
      <c r="O36" s="4" t="s">
        <v>1233</v>
      </c>
      <c r="P36" s="262"/>
      <c r="Q36" s="262"/>
      <c r="R36" s="262"/>
      <c r="S36" s="262"/>
      <c r="T36" s="262"/>
      <c r="U36" s="262"/>
      <c r="V36" s="262"/>
      <c r="W36" s="261"/>
      <c r="X36" s="274">
        <f t="shared" si="1"/>
        <v>0</v>
      </c>
      <c r="Z36" s="70">
        <v>31</v>
      </c>
      <c r="AA36" s="4" t="s">
        <v>1233</v>
      </c>
      <c r="AB36" s="279"/>
      <c r="AC36" s="279"/>
      <c r="AD36" s="279"/>
      <c r="AE36" s="279"/>
      <c r="AF36" s="279"/>
      <c r="AG36" s="279"/>
      <c r="AH36" s="279"/>
      <c r="AI36" s="280"/>
      <c r="AJ36" s="276"/>
      <c r="AL36" s="70">
        <v>31</v>
      </c>
      <c r="AM36" s="4" t="s">
        <v>1233</v>
      </c>
      <c r="AN36" s="168"/>
      <c r="AO36" s="168"/>
      <c r="AP36" s="168"/>
      <c r="AQ36" s="168"/>
      <c r="AR36" s="168"/>
      <c r="AS36" s="168"/>
      <c r="AT36" s="168"/>
      <c r="AU36" s="17"/>
      <c r="AV36" s="276"/>
    </row>
    <row r="37" spans="2:48" ht="12.75">
      <c r="B37" s="19">
        <v>32</v>
      </c>
      <c r="C37" s="4" t="s">
        <v>1234</v>
      </c>
      <c r="D37" s="262">
        <v>0</v>
      </c>
      <c r="E37" s="262">
        <v>0</v>
      </c>
      <c r="F37" s="262">
        <v>0</v>
      </c>
      <c r="G37" s="262">
        <v>1829</v>
      </c>
      <c r="H37" s="262">
        <v>522.1</v>
      </c>
      <c r="I37" s="262">
        <v>959.3</v>
      </c>
      <c r="J37" s="262">
        <v>2126.5</v>
      </c>
      <c r="K37" s="262">
        <v>855.8</v>
      </c>
      <c r="L37" s="262">
        <v>6292.7</v>
      </c>
      <c r="N37" s="19">
        <v>32</v>
      </c>
      <c r="O37" s="4" t="s">
        <v>1234</v>
      </c>
      <c r="P37" s="262">
        <v>0</v>
      </c>
      <c r="Q37" s="262">
        <v>0</v>
      </c>
      <c r="R37" s="262">
        <v>0</v>
      </c>
      <c r="S37" s="262">
        <v>271.9</v>
      </c>
      <c r="T37" s="262">
        <v>1560.8</v>
      </c>
      <c r="U37" s="262">
        <v>0</v>
      </c>
      <c r="V37" s="262">
        <v>4301.7</v>
      </c>
      <c r="W37" s="261">
        <v>0</v>
      </c>
      <c r="X37" s="274">
        <f t="shared" si="1"/>
        <v>6134.4</v>
      </c>
      <c r="Z37" s="19">
        <v>32</v>
      </c>
      <c r="AA37" s="4" t="s">
        <v>1234</v>
      </c>
      <c r="AB37" s="279">
        <v>0</v>
      </c>
      <c r="AC37" s="279">
        <v>0</v>
      </c>
      <c r="AD37" s="279">
        <v>0</v>
      </c>
      <c r="AE37" s="279">
        <v>271.9</v>
      </c>
      <c r="AF37" s="279">
        <v>1567.51</v>
      </c>
      <c r="AG37" s="279">
        <v>0</v>
      </c>
      <c r="AH37" s="279">
        <v>4454.8</v>
      </c>
      <c r="AI37" s="280">
        <v>0</v>
      </c>
      <c r="AJ37" s="276">
        <v>6294.29</v>
      </c>
      <c r="AL37" s="19">
        <v>32</v>
      </c>
      <c r="AM37" s="4" t="s">
        <v>1234</v>
      </c>
      <c r="AN37" s="168">
        <v>0</v>
      </c>
      <c r="AO37" s="168">
        <v>0</v>
      </c>
      <c r="AP37" s="168">
        <v>0</v>
      </c>
      <c r="AQ37" s="168">
        <v>271.9</v>
      </c>
      <c r="AR37" s="168">
        <v>1567.51</v>
      </c>
      <c r="AS37" s="168">
        <v>0</v>
      </c>
      <c r="AT37" s="168">
        <v>4454.8</v>
      </c>
      <c r="AU37" s="17">
        <v>0</v>
      </c>
      <c r="AV37" s="276">
        <v>6294.29</v>
      </c>
    </row>
    <row r="38" spans="2:48" ht="12.75">
      <c r="B38" s="19">
        <v>33</v>
      </c>
      <c r="C38" s="234" t="s">
        <v>1235</v>
      </c>
      <c r="D38" s="262">
        <v>0</v>
      </c>
      <c r="E38" s="262">
        <v>0</v>
      </c>
      <c r="F38" s="262">
        <v>0</v>
      </c>
      <c r="G38" s="262">
        <v>188259</v>
      </c>
      <c r="H38" s="262">
        <v>27148</v>
      </c>
      <c r="I38" s="262">
        <v>0</v>
      </c>
      <c r="J38" s="262">
        <v>1475048</v>
      </c>
      <c r="K38" s="262">
        <v>0</v>
      </c>
      <c r="L38" s="262">
        <v>1690455</v>
      </c>
      <c r="N38" s="19">
        <v>33</v>
      </c>
      <c r="O38" s="234" t="s">
        <v>1235</v>
      </c>
      <c r="P38" s="262">
        <v>0</v>
      </c>
      <c r="Q38" s="262">
        <v>0</v>
      </c>
      <c r="R38" s="262">
        <v>0</v>
      </c>
      <c r="S38" s="262">
        <v>173619</v>
      </c>
      <c r="T38" s="262">
        <v>25720</v>
      </c>
      <c r="U38" s="262">
        <v>0</v>
      </c>
      <c r="V38" s="262">
        <v>1491116</v>
      </c>
      <c r="W38" s="261">
        <v>0</v>
      </c>
      <c r="X38" s="274">
        <f t="shared" si="1"/>
        <v>1690455</v>
      </c>
      <c r="Z38" s="19">
        <v>33</v>
      </c>
      <c r="AA38" s="234" t="s">
        <v>1235</v>
      </c>
      <c r="AB38" s="279">
        <v>0</v>
      </c>
      <c r="AC38" s="279">
        <v>0</v>
      </c>
      <c r="AD38" s="279" t="s">
        <v>1273</v>
      </c>
      <c r="AE38" s="279">
        <v>171558</v>
      </c>
      <c r="AF38" s="279">
        <v>26857</v>
      </c>
      <c r="AG38" s="279" t="s">
        <v>1273</v>
      </c>
      <c r="AH38" s="279">
        <v>1112465</v>
      </c>
      <c r="AI38" s="280" t="s">
        <v>1273</v>
      </c>
      <c r="AJ38" s="276">
        <v>1679576</v>
      </c>
      <c r="AL38" s="19">
        <v>33</v>
      </c>
      <c r="AM38" s="234" t="s">
        <v>1235</v>
      </c>
      <c r="AN38" s="168" t="s">
        <v>1273</v>
      </c>
      <c r="AO38" s="168" t="s">
        <v>1273</v>
      </c>
      <c r="AP38" s="168" t="s">
        <v>1273</v>
      </c>
      <c r="AQ38" s="168">
        <v>173764</v>
      </c>
      <c r="AR38" s="168">
        <v>25967</v>
      </c>
      <c r="AS38" s="168" t="s">
        <v>1273</v>
      </c>
      <c r="AT38" s="168">
        <v>1116698</v>
      </c>
      <c r="AU38" s="17" t="s">
        <v>1273</v>
      </c>
      <c r="AV38" s="276">
        <v>1645406</v>
      </c>
    </row>
    <row r="39" spans="2:48" ht="12.75">
      <c r="B39" s="70">
        <v>34</v>
      </c>
      <c r="C39" s="4" t="s">
        <v>1267</v>
      </c>
      <c r="D39" s="262">
        <v>4121.7</v>
      </c>
      <c r="E39" s="262">
        <v>246.8</v>
      </c>
      <c r="F39" s="262">
        <v>1197</v>
      </c>
      <c r="G39" s="262">
        <v>2563.7</v>
      </c>
      <c r="H39" s="262">
        <v>216.3</v>
      </c>
      <c r="I39" s="262">
        <v>0</v>
      </c>
      <c r="J39" s="262">
        <v>2937</v>
      </c>
      <c r="K39" s="262">
        <v>12706.5</v>
      </c>
      <c r="L39" s="262">
        <v>23988.8</v>
      </c>
      <c r="N39" s="70">
        <v>34</v>
      </c>
      <c r="O39" s="4" t="s">
        <v>1267</v>
      </c>
      <c r="P39" s="262">
        <v>3993.3</v>
      </c>
      <c r="Q39" s="262">
        <v>192.6</v>
      </c>
      <c r="R39" s="262">
        <v>1205.9</v>
      </c>
      <c r="S39" s="262">
        <v>3151.1</v>
      </c>
      <c r="T39" s="262">
        <v>200.9</v>
      </c>
      <c r="U39" s="262">
        <v>0</v>
      </c>
      <c r="V39" s="262">
        <v>3420.2</v>
      </c>
      <c r="W39" s="261">
        <v>12249.1</v>
      </c>
      <c r="X39" s="274">
        <f t="shared" si="1"/>
        <v>24413.1</v>
      </c>
      <c r="Z39" s="70">
        <v>34</v>
      </c>
      <c r="AA39" s="4" t="s">
        <v>1267</v>
      </c>
      <c r="AB39" s="279">
        <v>3993.3</v>
      </c>
      <c r="AC39" s="279">
        <v>192.65</v>
      </c>
      <c r="AD39" s="279">
        <v>1205.87</v>
      </c>
      <c r="AE39" s="279">
        <v>3151.13</v>
      </c>
      <c r="AF39" s="279">
        <v>200.93</v>
      </c>
      <c r="AG39" s="279">
        <v>0</v>
      </c>
      <c r="AH39" s="279">
        <v>3420.24</v>
      </c>
      <c r="AI39" s="280">
        <v>122498.07</v>
      </c>
      <c r="AJ39" s="276">
        <v>24413.19</v>
      </c>
      <c r="AL39" s="70">
        <v>34</v>
      </c>
      <c r="AM39" s="4" t="s">
        <v>1267</v>
      </c>
      <c r="AN39" s="168">
        <v>3993.3</v>
      </c>
      <c r="AO39" s="168">
        <v>192.65</v>
      </c>
      <c r="AP39" s="168">
        <v>1205.87</v>
      </c>
      <c r="AQ39" s="168">
        <v>3151.13</v>
      </c>
      <c r="AR39" s="168">
        <v>200.93</v>
      </c>
      <c r="AS39" s="168">
        <v>0</v>
      </c>
      <c r="AT39" s="168">
        <v>3420.24</v>
      </c>
      <c r="AU39" s="17">
        <v>12249.07</v>
      </c>
      <c r="AV39" s="276">
        <v>24413.19</v>
      </c>
    </row>
    <row r="40" spans="2:48" ht="12.75">
      <c r="B40" s="18">
        <v>35</v>
      </c>
      <c r="C40" s="265" t="s">
        <v>1236</v>
      </c>
      <c r="D40" s="271" t="s">
        <v>1273</v>
      </c>
      <c r="E40" s="271" t="s">
        <v>1273</v>
      </c>
      <c r="F40" s="271">
        <v>89</v>
      </c>
      <c r="G40" s="271" t="s">
        <v>1273</v>
      </c>
      <c r="H40" s="271" t="s">
        <v>1273</v>
      </c>
      <c r="I40" s="271">
        <v>1090</v>
      </c>
      <c r="J40" s="271" t="s">
        <v>1273</v>
      </c>
      <c r="K40" s="267">
        <v>9881</v>
      </c>
      <c r="L40" s="267">
        <v>11879</v>
      </c>
      <c r="N40" s="18">
        <v>35</v>
      </c>
      <c r="O40" s="265" t="s">
        <v>1236</v>
      </c>
      <c r="P40" s="271" t="s">
        <v>1273</v>
      </c>
      <c r="Q40" s="271" t="s">
        <v>1273</v>
      </c>
      <c r="R40" s="271">
        <v>89</v>
      </c>
      <c r="S40" s="271" t="s">
        <v>1273</v>
      </c>
      <c r="T40" s="271" t="s">
        <v>1273</v>
      </c>
      <c r="U40" s="271">
        <v>1909</v>
      </c>
      <c r="V40" s="271" t="s">
        <v>1273</v>
      </c>
      <c r="W40" s="272">
        <v>9881</v>
      </c>
      <c r="X40" s="275">
        <f t="shared" si="1"/>
        <v>11879</v>
      </c>
      <c r="Z40" s="18">
        <v>35</v>
      </c>
      <c r="AA40" s="265" t="s">
        <v>1236</v>
      </c>
      <c r="AB40" s="281" t="s">
        <v>1273</v>
      </c>
      <c r="AC40" s="281" t="s">
        <v>1273</v>
      </c>
      <c r="AD40" s="281">
        <v>89</v>
      </c>
      <c r="AE40" s="281" t="s">
        <v>1273</v>
      </c>
      <c r="AF40" s="281" t="s">
        <v>1273</v>
      </c>
      <c r="AG40" s="281">
        <v>1909</v>
      </c>
      <c r="AH40" s="281" t="s">
        <v>1273</v>
      </c>
      <c r="AI40" s="282">
        <v>9881</v>
      </c>
      <c r="AJ40" s="283">
        <f>SUM(AB40:AI40)</f>
        <v>11879</v>
      </c>
      <c r="AL40" s="18">
        <v>35</v>
      </c>
      <c r="AM40" s="265" t="s">
        <v>1236</v>
      </c>
      <c r="AN40" s="281" t="s">
        <v>1273</v>
      </c>
      <c r="AO40" s="281" t="s">
        <v>1273</v>
      </c>
      <c r="AP40" s="281">
        <v>89</v>
      </c>
      <c r="AQ40" s="281" t="s">
        <v>1273</v>
      </c>
      <c r="AR40" s="281" t="s">
        <v>1273</v>
      </c>
      <c r="AS40" s="281">
        <v>1909</v>
      </c>
      <c r="AT40" s="281" t="s">
        <v>1273</v>
      </c>
      <c r="AU40" s="183">
        <v>9881</v>
      </c>
      <c r="AV40" s="283">
        <f>SUM(AN40:AU40)</f>
        <v>11879</v>
      </c>
    </row>
    <row r="42" spans="2:38" ht="12.75">
      <c r="B42" t="s">
        <v>1428</v>
      </c>
      <c r="N42" t="s">
        <v>1428</v>
      </c>
      <c r="Z42" t="s">
        <v>1431</v>
      </c>
      <c r="AL42" s="114" t="s">
        <v>1471</v>
      </c>
    </row>
    <row r="43" spans="2:38" ht="12.75">
      <c r="B43" t="s">
        <v>1333</v>
      </c>
      <c r="N43" t="s">
        <v>1333</v>
      </c>
      <c r="Z43" t="s">
        <v>1333</v>
      </c>
      <c r="AL43" t="s">
        <v>1333</v>
      </c>
    </row>
    <row r="44" spans="3:39" ht="12.75">
      <c r="C44" t="s">
        <v>1377</v>
      </c>
      <c r="O44" t="s">
        <v>1377</v>
      </c>
      <c r="AA44" t="s">
        <v>1377</v>
      </c>
      <c r="AM44" t="s">
        <v>1377</v>
      </c>
    </row>
  </sheetData>
  <sheetProtection/>
  <mergeCells count="28">
    <mergeCell ref="AL1:AU1"/>
    <mergeCell ref="AW1:AW4"/>
    <mergeCell ref="AL3:AL4"/>
    <mergeCell ref="AN3:AP3"/>
    <mergeCell ref="AQ3:AT3"/>
    <mergeCell ref="AU3:AU4"/>
    <mergeCell ref="AV3:AV4"/>
    <mergeCell ref="Z1:AI1"/>
    <mergeCell ref="AK1:AK4"/>
    <mergeCell ref="Z3:Z4"/>
    <mergeCell ref="AB3:AD3"/>
    <mergeCell ref="AE3:AH3"/>
    <mergeCell ref="AI3:AI4"/>
    <mergeCell ref="AJ3:AJ4"/>
    <mergeCell ref="N1:W1"/>
    <mergeCell ref="Y1:Y4"/>
    <mergeCell ref="N3:N4"/>
    <mergeCell ref="P3:R3"/>
    <mergeCell ref="S3:V3"/>
    <mergeCell ref="W3:W4"/>
    <mergeCell ref="X3:X4"/>
    <mergeCell ref="B1:K1"/>
    <mergeCell ref="M1:M4"/>
    <mergeCell ref="B3:B4"/>
    <mergeCell ref="D3:F3"/>
    <mergeCell ref="G3:J3"/>
    <mergeCell ref="K3:K4"/>
    <mergeCell ref="L3:L4"/>
  </mergeCells>
  <printOptions/>
  <pageMargins left="0.43" right="0.25" top="1" bottom="1" header="0.5" footer="0.5"/>
  <pageSetup horizontalDpi="300" verticalDpi="300" orientation="portrait" scale="76" r:id="rId1"/>
  <headerFooter alignWithMargins="0">
    <oddFooter>&amp;C37</oddFooter>
  </headerFooter>
  <colBreaks count="3" manualBreakCount="3">
    <brk id="13" max="65535" man="1"/>
    <brk id="25" max="65535" man="1"/>
    <brk id="37" max="65535" man="1"/>
  </colBreaks>
</worksheet>
</file>

<file path=xl/worksheets/sheet4.xml><?xml version="1.0" encoding="utf-8"?>
<worksheet xmlns="http://schemas.openxmlformats.org/spreadsheetml/2006/main" xmlns:r="http://schemas.openxmlformats.org/officeDocument/2006/relationships">
  <dimension ref="A1:F38"/>
  <sheetViews>
    <sheetView view="pageBreakPreview" zoomScale="60" workbookViewId="0" topLeftCell="A1">
      <selection activeCell="K34" sqref="J34:K34"/>
    </sheetView>
  </sheetViews>
  <sheetFormatPr defaultColWidth="9.140625" defaultRowHeight="20.25" customHeight="1"/>
  <cols>
    <col min="1" max="1" width="5.57421875" style="65" customWidth="1"/>
    <col min="2" max="2" width="14.140625" style="65" customWidth="1"/>
    <col min="3" max="3" width="17.7109375" style="0" customWidth="1"/>
    <col min="4" max="4" width="11.421875" style="0" customWidth="1"/>
    <col min="6" max="6" width="21.421875" style="0" customWidth="1"/>
    <col min="7" max="7" width="9.7109375" style="0" customWidth="1"/>
  </cols>
  <sheetData>
    <row r="1" spans="1:6" ht="20.25" customHeight="1">
      <c r="A1" s="985" t="s">
        <v>505</v>
      </c>
      <c r="B1" s="985"/>
      <c r="C1" s="985"/>
      <c r="D1" s="985"/>
      <c r="E1" s="985"/>
      <c r="F1" s="985"/>
    </row>
    <row r="2" spans="1:6" s="29" customFormat="1" ht="20.25" customHeight="1">
      <c r="A2" s="959" t="s">
        <v>506</v>
      </c>
      <c r="B2" s="960"/>
      <c r="C2" s="960"/>
      <c r="D2" s="960"/>
      <c r="E2" s="960"/>
      <c r="F2" s="961"/>
    </row>
    <row r="3" spans="1:6" ht="20.25" customHeight="1">
      <c r="A3" s="826"/>
      <c r="B3" s="827"/>
      <c r="C3" s="828"/>
      <c r="D3" s="828"/>
      <c r="E3" s="962" t="s">
        <v>507</v>
      </c>
      <c r="F3" s="963"/>
    </row>
    <row r="4" spans="1:6" ht="20.25" customHeight="1">
      <c r="A4" s="829" t="s">
        <v>1321</v>
      </c>
      <c r="B4" s="767" t="s">
        <v>1244</v>
      </c>
      <c r="C4" s="767" t="s">
        <v>508</v>
      </c>
      <c r="D4" s="964" t="s">
        <v>509</v>
      </c>
      <c r="E4" s="964"/>
      <c r="F4" s="767" t="s">
        <v>1212</v>
      </c>
    </row>
    <row r="5" spans="1:6" ht="20.25" customHeight="1">
      <c r="A5" s="769">
        <v>1</v>
      </c>
      <c r="B5" s="769">
        <v>2</v>
      </c>
      <c r="C5" s="769">
        <v>3</v>
      </c>
      <c r="D5" s="981">
        <v>4</v>
      </c>
      <c r="E5" s="981"/>
      <c r="F5" s="769">
        <v>5</v>
      </c>
    </row>
    <row r="6" spans="1:6" ht="20.25" customHeight="1">
      <c r="A6" s="355">
        <v>1</v>
      </c>
      <c r="B6" s="355" t="s">
        <v>510</v>
      </c>
      <c r="C6" s="768">
        <v>5.34</v>
      </c>
      <c r="D6" s="980">
        <v>2.18</v>
      </c>
      <c r="E6" s="980"/>
      <c r="F6" s="768">
        <v>7.52</v>
      </c>
    </row>
    <row r="7" spans="1:6" ht="20.25" customHeight="1">
      <c r="A7" s="355">
        <v>2</v>
      </c>
      <c r="B7" s="355" t="s">
        <v>511</v>
      </c>
      <c r="C7" s="768">
        <v>8.8</v>
      </c>
      <c r="D7" s="980">
        <v>2.8</v>
      </c>
      <c r="E7" s="980"/>
      <c r="F7" s="768">
        <v>11.6</v>
      </c>
    </row>
    <row r="8" spans="1:6" ht="20.25" customHeight="1">
      <c r="A8" s="355">
        <v>3</v>
      </c>
      <c r="B8" s="355" t="s">
        <v>512</v>
      </c>
      <c r="C8" s="768">
        <v>10.86</v>
      </c>
      <c r="D8" s="980">
        <v>6.7</v>
      </c>
      <c r="E8" s="980"/>
      <c r="F8" s="768">
        <v>17.56</v>
      </c>
    </row>
    <row r="9" spans="1:6" ht="20.25" customHeight="1">
      <c r="A9" s="355">
        <v>4</v>
      </c>
      <c r="B9" s="355" t="s">
        <v>513</v>
      </c>
      <c r="C9" s="768">
        <v>15.55</v>
      </c>
      <c r="D9" s="980">
        <v>8.87</v>
      </c>
      <c r="E9" s="980"/>
      <c r="F9" s="768">
        <v>24.42</v>
      </c>
    </row>
    <row r="10" spans="1:6" ht="20.25" customHeight="1">
      <c r="A10" s="355">
        <v>5</v>
      </c>
      <c r="B10" s="355" t="s">
        <v>514</v>
      </c>
      <c r="C10" s="768">
        <v>14.45</v>
      </c>
      <c r="D10" s="980">
        <v>9.99</v>
      </c>
      <c r="E10" s="980"/>
      <c r="F10" s="768">
        <v>24.44</v>
      </c>
    </row>
    <row r="11" spans="1:6" ht="20.25" customHeight="1">
      <c r="A11" s="355">
        <v>6</v>
      </c>
      <c r="B11" s="355" t="s">
        <v>862</v>
      </c>
      <c r="C11" s="768">
        <v>14.27</v>
      </c>
      <c r="D11" s="980">
        <v>9.4</v>
      </c>
      <c r="E11" s="980"/>
      <c r="F11" s="768">
        <v>23.67</v>
      </c>
    </row>
    <row r="12" spans="1:6" ht="20.25" customHeight="1">
      <c r="A12" s="830">
        <v>7</v>
      </c>
      <c r="B12" s="830" t="s">
        <v>515</v>
      </c>
      <c r="C12" s="831">
        <v>15.19</v>
      </c>
      <c r="D12" s="980">
        <v>9.87</v>
      </c>
      <c r="E12" s="980"/>
      <c r="F12" s="768">
        <v>25.06</v>
      </c>
    </row>
    <row r="13" spans="1:6" ht="20.25" customHeight="1">
      <c r="A13" s="355">
        <v>8</v>
      </c>
      <c r="B13" s="355" t="s">
        <v>516</v>
      </c>
      <c r="C13" s="768">
        <v>16.98</v>
      </c>
      <c r="D13" s="980">
        <v>11.03</v>
      </c>
      <c r="E13" s="980"/>
      <c r="F13" s="768">
        <v>28.01</v>
      </c>
    </row>
    <row r="14" spans="1:6" ht="20.25" customHeight="1">
      <c r="A14" s="355">
        <v>9</v>
      </c>
      <c r="B14" s="355" t="s">
        <v>517</v>
      </c>
      <c r="C14" s="768">
        <v>17.16</v>
      </c>
      <c r="D14" s="980">
        <v>11.6</v>
      </c>
      <c r="E14" s="980"/>
      <c r="F14" s="768">
        <v>28.76</v>
      </c>
    </row>
    <row r="15" spans="1:6" ht="20.25" customHeight="1">
      <c r="A15" s="355">
        <v>10</v>
      </c>
      <c r="B15" s="355" t="s">
        <v>518</v>
      </c>
      <c r="C15" s="768">
        <v>17.13</v>
      </c>
      <c r="D15" s="980">
        <v>12.29</v>
      </c>
      <c r="E15" s="980"/>
      <c r="F15" s="768">
        <v>29.42</v>
      </c>
    </row>
    <row r="16" spans="1:6" ht="20.25" customHeight="1">
      <c r="A16" s="355">
        <v>11</v>
      </c>
      <c r="B16" s="355" t="s">
        <v>868</v>
      </c>
      <c r="C16" s="768">
        <v>16.58</v>
      </c>
      <c r="D16" s="980">
        <v>13.01</v>
      </c>
      <c r="E16" s="980"/>
      <c r="F16" s="768">
        <v>29.59</v>
      </c>
    </row>
    <row r="17" spans="1:6" ht="20.25" customHeight="1">
      <c r="A17" s="355">
        <v>12</v>
      </c>
      <c r="B17" s="355" t="s">
        <v>872</v>
      </c>
      <c r="C17" s="768">
        <v>18.17</v>
      </c>
      <c r="D17" s="980">
        <v>13.35</v>
      </c>
      <c r="E17" s="980"/>
      <c r="F17" s="768">
        <v>31.52</v>
      </c>
    </row>
    <row r="18" spans="1:6" ht="20.25" customHeight="1">
      <c r="A18" s="355">
        <v>13</v>
      </c>
      <c r="B18" s="355" t="s">
        <v>874</v>
      </c>
      <c r="C18" s="768">
        <v>22.75</v>
      </c>
      <c r="D18" s="980">
        <v>14.02</v>
      </c>
      <c r="E18" s="980"/>
      <c r="F18" s="768">
        <v>36.77</v>
      </c>
    </row>
    <row r="19" spans="1:6" ht="20.25" customHeight="1">
      <c r="A19" s="355">
        <v>14</v>
      </c>
      <c r="B19" s="355" t="s">
        <v>519</v>
      </c>
      <c r="C19" s="768">
        <v>23</v>
      </c>
      <c r="D19" s="980">
        <v>15.36</v>
      </c>
      <c r="E19" s="980"/>
      <c r="F19" s="768">
        <v>38.36</v>
      </c>
    </row>
    <row r="20" spans="1:6" ht="20.25" customHeight="1">
      <c r="A20" s="355">
        <v>15</v>
      </c>
      <c r="B20" s="355" t="s">
        <v>520</v>
      </c>
      <c r="C20" s="768">
        <v>24.47</v>
      </c>
      <c r="D20" s="980">
        <v>17.1</v>
      </c>
      <c r="E20" s="980"/>
      <c r="F20" s="768">
        <v>41.57</v>
      </c>
    </row>
    <row r="21" spans="1:6" ht="20.25" customHeight="1">
      <c r="A21" s="355">
        <v>16</v>
      </c>
      <c r="B21" s="355" t="s">
        <v>877</v>
      </c>
      <c r="C21" s="768">
        <v>25.76</v>
      </c>
      <c r="D21" s="980">
        <v>17.89</v>
      </c>
      <c r="E21" s="980"/>
      <c r="F21" s="768">
        <v>43.65</v>
      </c>
    </row>
    <row r="22" spans="1:6" ht="20.25" customHeight="1">
      <c r="A22" s="355">
        <v>17</v>
      </c>
      <c r="B22" s="355" t="s">
        <v>879</v>
      </c>
      <c r="C22" s="768">
        <v>26.49</v>
      </c>
      <c r="D22" s="980">
        <v>19.95</v>
      </c>
      <c r="E22" s="980"/>
      <c r="F22" s="768">
        <v>46.44</v>
      </c>
    </row>
    <row r="23" spans="1:6" ht="20.25" customHeight="1">
      <c r="A23" s="355">
        <v>18</v>
      </c>
      <c r="B23" s="355" t="s">
        <v>882</v>
      </c>
      <c r="C23" s="768">
        <v>26.92</v>
      </c>
      <c r="D23" s="980">
        <v>20.97</v>
      </c>
      <c r="E23" s="980"/>
      <c r="F23" s="768">
        <v>47.89</v>
      </c>
    </row>
    <row r="24" spans="1:6" ht="20.25" customHeight="1">
      <c r="A24" s="355">
        <v>19</v>
      </c>
      <c r="B24" s="355" t="s">
        <v>521</v>
      </c>
      <c r="C24" s="768">
        <v>27.07</v>
      </c>
      <c r="D24" s="980">
        <v>22.42</v>
      </c>
      <c r="E24" s="980"/>
      <c r="F24" s="768">
        <v>49.49</v>
      </c>
    </row>
    <row r="25" spans="1:6" ht="20.25" customHeight="1">
      <c r="A25" s="355">
        <v>20</v>
      </c>
      <c r="B25" s="355" t="s">
        <v>522</v>
      </c>
      <c r="C25" s="768">
        <v>29.67</v>
      </c>
      <c r="D25" s="980">
        <v>23.81</v>
      </c>
      <c r="E25" s="980"/>
      <c r="F25" s="768">
        <v>53.48</v>
      </c>
    </row>
    <row r="26" spans="1:6" s="563" customFormat="1" ht="20.25" customHeight="1">
      <c r="A26" s="355">
        <v>21</v>
      </c>
      <c r="B26" s="355" t="s">
        <v>523</v>
      </c>
      <c r="C26" s="768">
        <v>29.5</v>
      </c>
      <c r="D26" s="980">
        <v>24.38</v>
      </c>
      <c r="E26" s="980"/>
      <c r="F26" s="768">
        <v>53.88</v>
      </c>
    </row>
    <row r="27" spans="1:6" s="563" customFormat="1" ht="20.25" customHeight="1">
      <c r="A27" s="355">
        <v>22</v>
      </c>
      <c r="B27" s="355" t="s">
        <v>885</v>
      </c>
      <c r="C27" s="768">
        <v>26.96</v>
      </c>
      <c r="D27" s="980">
        <v>26.02</v>
      </c>
      <c r="E27" s="980"/>
      <c r="F27" s="768">
        <v>52.98</v>
      </c>
    </row>
    <row r="28" spans="1:6" s="563" customFormat="1" ht="20.25" customHeight="1">
      <c r="A28" s="355">
        <v>23</v>
      </c>
      <c r="B28" s="355" t="s">
        <v>524</v>
      </c>
      <c r="C28" s="768">
        <v>28.52</v>
      </c>
      <c r="D28" s="980">
        <v>28.23</v>
      </c>
      <c r="E28" s="980"/>
      <c r="F28" s="768">
        <v>56.75</v>
      </c>
    </row>
    <row r="29" spans="1:6" s="563" customFormat="1" ht="20.25" customHeight="1">
      <c r="A29" s="355">
        <v>24</v>
      </c>
      <c r="B29" s="832" t="s">
        <v>525</v>
      </c>
      <c r="C29" s="770">
        <v>28.11</v>
      </c>
      <c r="D29" s="978">
        <v>28.45</v>
      </c>
      <c r="E29" s="978"/>
      <c r="F29" s="770">
        <v>56.56</v>
      </c>
    </row>
    <row r="30" spans="1:6" ht="20.25" customHeight="1">
      <c r="A30" s="832">
        <v>25</v>
      </c>
      <c r="B30" s="832" t="s">
        <v>526</v>
      </c>
      <c r="C30" s="770">
        <v>28.3</v>
      </c>
      <c r="D30" s="978">
        <v>31.26</v>
      </c>
      <c r="E30" s="978"/>
      <c r="F30" s="770">
        <v>59.56</v>
      </c>
    </row>
    <row r="31" spans="1:6" s="563" customFormat="1" ht="20.25" customHeight="1">
      <c r="A31" s="832">
        <v>26</v>
      </c>
      <c r="B31" s="832" t="s">
        <v>527</v>
      </c>
      <c r="C31" s="770">
        <v>29.9</v>
      </c>
      <c r="D31" s="978">
        <v>32.1</v>
      </c>
      <c r="E31" s="978"/>
      <c r="F31" s="770">
        <v>62</v>
      </c>
    </row>
    <row r="32" spans="1:6" s="563" customFormat="1" ht="20.25" customHeight="1">
      <c r="A32" s="832">
        <v>27</v>
      </c>
      <c r="B32" s="832" t="s">
        <v>1404</v>
      </c>
      <c r="C32" s="770">
        <v>29.41</v>
      </c>
      <c r="D32" s="978">
        <v>34.58</v>
      </c>
      <c r="E32" s="978"/>
      <c r="F32" s="770">
        <v>63.99</v>
      </c>
    </row>
    <row r="33" spans="1:6" s="563" customFormat="1" ht="20.25" customHeight="1">
      <c r="A33" s="832">
        <v>28</v>
      </c>
      <c r="B33" s="832" t="s">
        <v>528</v>
      </c>
      <c r="C33" s="770">
        <v>27.79</v>
      </c>
      <c r="D33" s="980">
        <v>35.25</v>
      </c>
      <c r="E33" s="980"/>
      <c r="F33" s="768">
        <v>63.05</v>
      </c>
    </row>
    <row r="34" spans="1:6" s="563" customFormat="1" ht="20.25" customHeight="1">
      <c r="A34" s="832">
        <v>29</v>
      </c>
      <c r="B34" s="832" t="s">
        <v>1419</v>
      </c>
      <c r="C34" s="770">
        <v>28.16</v>
      </c>
      <c r="D34" s="978">
        <v>37.56</v>
      </c>
      <c r="E34" s="978"/>
      <c r="F34" s="770">
        <v>65.72</v>
      </c>
    </row>
    <row r="35" spans="1:6" s="563" customFormat="1" ht="20.25" customHeight="1">
      <c r="A35" s="832">
        <v>30</v>
      </c>
      <c r="B35" s="832" t="s">
        <v>529</v>
      </c>
      <c r="C35" s="770">
        <v>30.24</v>
      </c>
      <c r="D35" s="978" t="s">
        <v>530</v>
      </c>
      <c r="E35" s="978"/>
      <c r="F35" s="770" t="s">
        <v>531</v>
      </c>
    </row>
    <row r="36" spans="1:6" ht="20.25" customHeight="1">
      <c r="A36" s="832">
        <v>31</v>
      </c>
      <c r="B36" s="832" t="s">
        <v>894</v>
      </c>
      <c r="C36" s="770">
        <v>29.78</v>
      </c>
      <c r="D36" s="978">
        <v>46.38</v>
      </c>
      <c r="E36" s="978"/>
      <c r="F36" s="770">
        <v>76.16</v>
      </c>
    </row>
    <row r="37" spans="1:6" ht="20.25" customHeight="1">
      <c r="A37" s="832">
        <v>32</v>
      </c>
      <c r="B37" s="832" t="s">
        <v>532</v>
      </c>
      <c r="C37" s="770">
        <v>29.89</v>
      </c>
      <c r="D37" s="978">
        <v>48.62</v>
      </c>
      <c r="E37" s="978"/>
      <c r="F37" s="770">
        <v>78.51</v>
      </c>
    </row>
    <row r="38" spans="1:6" ht="29.25" customHeight="1">
      <c r="A38" s="979" t="s">
        <v>533</v>
      </c>
      <c r="B38" s="979"/>
      <c r="C38" s="979"/>
      <c r="D38" s="979"/>
      <c r="E38" s="979"/>
      <c r="F38" s="979"/>
    </row>
  </sheetData>
  <mergeCells count="38">
    <mergeCell ref="A1:F1"/>
    <mergeCell ref="A2:F2"/>
    <mergeCell ref="E3:F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7:E37"/>
    <mergeCell ref="A38:F38"/>
    <mergeCell ref="D33:E33"/>
    <mergeCell ref="D34:E34"/>
    <mergeCell ref="D35:E35"/>
    <mergeCell ref="D36:E36"/>
  </mergeCells>
  <printOptions/>
  <pageMargins left="0.75" right="0.75" top="1" bottom="1" header="0.5" footer="0.5"/>
  <pageSetup horizontalDpi="600" verticalDpi="600" orientation="portrait" scale="84" r:id="rId1"/>
</worksheet>
</file>

<file path=xl/worksheets/sheet40.xml><?xml version="1.0" encoding="utf-8"?>
<worksheet xmlns="http://schemas.openxmlformats.org/spreadsheetml/2006/main" xmlns:r="http://schemas.openxmlformats.org/officeDocument/2006/relationships">
  <dimension ref="A1:AQ48"/>
  <sheetViews>
    <sheetView view="pageBreakPreview" zoomScale="60" zoomScalePageLayoutView="0" workbookViewId="0" topLeftCell="B1">
      <selection activeCell="B1" sqref="B1:K1"/>
    </sheetView>
  </sheetViews>
  <sheetFormatPr defaultColWidth="9.140625" defaultRowHeight="12.75"/>
  <cols>
    <col min="1" max="1" width="3.140625" style="0" customWidth="1"/>
    <col min="2" max="2" width="4.28125" style="38" customWidth="1"/>
    <col min="3" max="3" width="18.57421875" style="0" customWidth="1"/>
    <col min="4" max="4" width="11.8515625" style="0" customWidth="1"/>
    <col min="5" max="5" width="12.7109375" style="0" customWidth="1"/>
    <col min="6" max="6" width="13.00390625" style="0" customWidth="1"/>
    <col min="7" max="7" width="12.140625" style="0" customWidth="1"/>
    <col min="8" max="8" width="16.57421875" style="0" customWidth="1"/>
    <col min="9" max="9" width="13.140625" style="0" customWidth="1"/>
    <col min="10" max="10" width="19.8515625" style="0" customWidth="1"/>
    <col min="11" max="11" width="14.421875" style="0" customWidth="1"/>
    <col min="12" max="12" width="7.28125" style="0" customWidth="1"/>
  </cols>
  <sheetData>
    <row r="1" spans="2:11" ht="15">
      <c r="B1" s="987" t="s">
        <v>1509</v>
      </c>
      <c r="C1" s="987"/>
      <c r="D1" s="987"/>
      <c r="E1" s="987"/>
      <c r="F1" s="987"/>
      <c r="G1" s="987"/>
      <c r="H1" s="987"/>
      <c r="I1" s="987"/>
      <c r="J1" s="987"/>
      <c r="K1" s="987"/>
    </row>
    <row r="2" spans="10:11" ht="12.75">
      <c r="J2" s="1036" t="s">
        <v>1266</v>
      </c>
      <c r="K2" s="1036"/>
    </row>
    <row r="3" spans="2:11" ht="12.75">
      <c r="B3" s="982" t="s">
        <v>1276</v>
      </c>
      <c r="C3" s="41" t="s">
        <v>1250</v>
      </c>
      <c r="D3" s="975" t="s">
        <v>1253</v>
      </c>
      <c r="E3" s="944"/>
      <c r="F3" s="944"/>
      <c r="G3" s="944"/>
      <c r="H3" s="973"/>
      <c r="I3" s="975" t="s">
        <v>1243</v>
      </c>
      <c r="J3" s="944"/>
      <c r="K3" s="973"/>
    </row>
    <row r="4" spans="2:43" ht="54" customHeight="1">
      <c r="B4" s="1093"/>
      <c r="C4" s="44" t="s">
        <v>1251</v>
      </c>
      <c r="D4" s="46" t="s">
        <v>1242</v>
      </c>
      <c r="E4" s="66" t="s">
        <v>1270</v>
      </c>
      <c r="F4" s="46" t="s">
        <v>1271</v>
      </c>
      <c r="G4" s="46" t="s">
        <v>1212</v>
      </c>
      <c r="H4" s="67" t="s">
        <v>1286</v>
      </c>
      <c r="I4" s="43" t="s">
        <v>1254</v>
      </c>
      <c r="J4" s="44" t="s">
        <v>1260</v>
      </c>
      <c r="K4" s="46" t="s">
        <v>1261</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row>
    <row r="5" spans="2:43" s="38" customFormat="1" ht="12.75" customHeight="1">
      <c r="B5" s="39">
        <v>1</v>
      </c>
      <c r="C5" s="37">
        <v>2</v>
      </c>
      <c r="D5" s="37">
        <v>3</v>
      </c>
      <c r="E5" s="37">
        <v>4</v>
      </c>
      <c r="F5" s="37">
        <v>5</v>
      </c>
      <c r="G5" s="37">
        <v>6</v>
      </c>
      <c r="H5" s="37">
        <v>7</v>
      </c>
      <c r="I5" s="37">
        <v>8</v>
      </c>
      <c r="J5" s="37">
        <v>9</v>
      </c>
      <c r="K5" s="37">
        <v>10</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2:11" ht="24" customHeight="1">
      <c r="B6" s="41">
        <v>1</v>
      </c>
      <c r="C6" s="68" t="s">
        <v>1252</v>
      </c>
      <c r="D6" s="148"/>
      <c r="E6" s="161"/>
      <c r="F6" s="148"/>
      <c r="G6" s="148"/>
      <c r="H6" s="147"/>
      <c r="I6" s="147"/>
      <c r="J6" s="148"/>
      <c r="K6" s="148"/>
    </row>
    <row r="7" spans="2:11" ht="14.25" customHeight="1">
      <c r="B7" s="244">
        <v>2</v>
      </c>
      <c r="C7" s="21" t="s">
        <v>1214</v>
      </c>
      <c r="D7" s="139">
        <v>50478.63</v>
      </c>
      <c r="E7" s="31">
        <v>12365.34</v>
      </c>
      <c r="F7" s="139">
        <v>969.76</v>
      </c>
      <c r="G7" s="140">
        <f>SUM(D7:F7)</f>
        <v>63813.73</v>
      </c>
      <c r="H7" s="139">
        <v>63813.73</v>
      </c>
      <c r="I7" s="139">
        <v>0</v>
      </c>
      <c r="J7" s="139">
        <v>0</v>
      </c>
      <c r="K7" s="139">
        <v>0</v>
      </c>
    </row>
    <row r="8" spans="2:13" ht="12.75">
      <c r="B8" s="244">
        <v>3</v>
      </c>
      <c r="C8" s="21" t="s">
        <v>1215</v>
      </c>
      <c r="D8" s="139">
        <v>10537.94</v>
      </c>
      <c r="E8" s="139">
        <v>9535.79</v>
      </c>
      <c r="F8" s="139">
        <v>31466.27</v>
      </c>
      <c r="G8" s="140">
        <f aca="true" t="shared" si="0" ref="G8:G26">SUM(D8:F8)</f>
        <v>51540</v>
      </c>
      <c r="H8" s="139">
        <v>15699.24</v>
      </c>
      <c r="I8" s="140">
        <v>0</v>
      </c>
      <c r="J8" s="139">
        <v>0</v>
      </c>
      <c r="K8" s="139">
        <v>0</v>
      </c>
      <c r="M8" s="27"/>
    </row>
    <row r="9" spans="2:13" ht="12.75">
      <c r="B9" s="244">
        <v>4</v>
      </c>
      <c r="C9" s="21" t="s">
        <v>1216</v>
      </c>
      <c r="D9" s="139">
        <v>13870</v>
      </c>
      <c r="E9" s="31">
        <v>3925</v>
      </c>
      <c r="F9" s="139">
        <v>5865</v>
      </c>
      <c r="G9" s="140">
        <f t="shared" si="0"/>
        <v>23660</v>
      </c>
      <c r="H9" s="140">
        <v>13870</v>
      </c>
      <c r="I9" s="150">
        <v>0</v>
      </c>
      <c r="J9" s="139">
        <v>0</v>
      </c>
      <c r="K9" s="139">
        <v>0</v>
      </c>
      <c r="M9" s="27"/>
    </row>
    <row r="10" spans="2:13" ht="12.75">
      <c r="B10" s="244">
        <v>5</v>
      </c>
      <c r="C10" s="21" t="s">
        <v>1217</v>
      </c>
      <c r="D10" s="139"/>
      <c r="F10" s="139"/>
      <c r="G10" s="140"/>
      <c r="H10" s="139"/>
      <c r="I10" s="139"/>
      <c r="J10" s="139"/>
      <c r="K10" s="4"/>
      <c r="L10" s="27"/>
      <c r="M10" s="27"/>
    </row>
    <row r="11" spans="2:13" ht="12.75">
      <c r="B11" s="244">
        <v>6</v>
      </c>
      <c r="C11" s="21" t="s">
        <v>1237</v>
      </c>
      <c r="D11" s="139"/>
      <c r="F11" s="139"/>
      <c r="G11" s="140"/>
      <c r="H11" s="140"/>
      <c r="I11" s="139"/>
      <c r="J11" s="139"/>
      <c r="K11" s="4"/>
      <c r="L11" s="27"/>
      <c r="M11" s="27"/>
    </row>
    <row r="12" spans="2:13" ht="12.75">
      <c r="B12" s="244">
        <v>7</v>
      </c>
      <c r="C12" s="21" t="s">
        <v>1277</v>
      </c>
      <c r="D12" s="139">
        <v>25782.17</v>
      </c>
      <c r="E12" s="139">
        <v>24036.1</v>
      </c>
      <c r="F12" s="139">
        <v>9954.13</v>
      </c>
      <c r="G12" s="140">
        <f t="shared" si="0"/>
        <v>59772.399999999994</v>
      </c>
      <c r="H12" s="140">
        <v>0</v>
      </c>
      <c r="I12" s="139" t="s">
        <v>1339</v>
      </c>
      <c r="J12" s="139" t="s">
        <v>1339</v>
      </c>
      <c r="K12" s="139" t="s">
        <v>1339</v>
      </c>
      <c r="L12" s="27"/>
      <c r="M12" s="27"/>
    </row>
    <row r="13" spans="2:13" ht="12.75">
      <c r="B13" s="244">
        <v>8</v>
      </c>
      <c r="C13" s="21" t="s">
        <v>1238</v>
      </c>
      <c r="D13" s="149">
        <v>198.76</v>
      </c>
      <c r="E13" s="31">
        <v>4.82</v>
      </c>
      <c r="F13" s="139">
        <v>0</v>
      </c>
      <c r="G13" s="140">
        <f t="shared" si="0"/>
        <v>203.57999999999998</v>
      </c>
      <c r="H13" s="150">
        <v>198.76</v>
      </c>
      <c r="I13" s="139">
        <v>0</v>
      </c>
      <c r="J13" s="139">
        <v>0</v>
      </c>
      <c r="K13" s="139">
        <v>0</v>
      </c>
      <c r="L13" s="27"/>
      <c r="M13" s="27"/>
    </row>
    <row r="14" spans="2:13" ht="12.75">
      <c r="B14" s="244">
        <v>9</v>
      </c>
      <c r="C14" s="21" t="s">
        <v>1450</v>
      </c>
      <c r="D14" s="149"/>
      <c r="E14" s="293"/>
      <c r="F14" s="139"/>
      <c r="G14" s="140"/>
      <c r="H14" s="150"/>
      <c r="I14" s="139"/>
      <c r="J14" s="139"/>
      <c r="K14" s="139"/>
      <c r="L14" s="27"/>
      <c r="M14" s="27"/>
    </row>
    <row r="15" spans="2:13" ht="12.75">
      <c r="B15" s="244">
        <v>10</v>
      </c>
      <c r="C15" s="21" t="s">
        <v>1239</v>
      </c>
      <c r="D15" s="139"/>
      <c r="E15" s="31"/>
      <c r="F15" s="139"/>
      <c r="G15" s="140"/>
      <c r="H15" s="140"/>
      <c r="I15" s="139"/>
      <c r="J15" s="139"/>
      <c r="K15" s="139"/>
      <c r="L15" s="27"/>
      <c r="M15" s="27"/>
    </row>
    <row r="16" spans="2:13" ht="12.75">
      <c r="B16" s="244">
        <v>11</v>
      </c>
      <c r="C16" s="21" t="s">
        <v>1249</v>
      </c>
      <c r="E16" s="139"/>
      <c r="F16" s="139"/>
      <c r="G16" s="140"/>
      <c r="H16" s="140"/>
      <c r="I16" s="139"/>
      <c r="J16" s="139"/>
      <c r="K16" s="139"/>
      <c r="L16" s="27"/>
      <c r="M16" s="27"/>
    </row>
    <row r="17" spans="2:13" ht="12.75">
      <c r="B17" s="244">
        <v>12</v>
      </c>
      <c r="C17" s="21" t="s">
        <v>1218</v>
      </c>
      <c r="D17" s="139">
        <v>14122.2</v>
      </c>
      <c r="E17" s="31">
        <v>375.67</v>
      </c>
      <c r="F17" s="139">
        <v>4426.65</v>
      </c>
      <c r="G17" s="140">
        <f t="shared" si="0"/>
        <v>18924.52</v>
      </c>
      <c r="H17" s="140">
        <v>15497.76</v>
      </c>
      <c r="I17" s="139" t="s">
        <v>1339</v>
      </c>
      <c r="J17" s="139" t="s">
        <v>1339</v>
      </c>
      <c r="K17" s="139" t="s">
        <v>1339</v>
      </c>
      <c r="L17" s="27"/>
      <c r="M17" s="27"/>
    </row>
    <row r="18" spans="2:13" ht="12.75">
      <c r="B18" s="244">
        <v>13</v>
      </c>
      <c r="C18" s="21" t="s">
        <v>1219</v>
      </c>
      <c r="D18" s="139">
        <v>249.07</v>
      </c>
      <c r="E18" s="149">
        <v>1158.17</v>
      </c>
      <c r="F18" s="139">
        <v>18.96</v>
      </c>
      <c r="G18" s="140">
        <f t="shared" si="0"/>
        <v>1426.2</v>
      </c>
      <c r="H18" s="140">
        <v>1463.12</v>
      </c>
      <c r="I18" s="139" t="s">
        <v>1273</v>
      </c>
      <c r="J18" s="139" t="s">
        <v>1273</v>
      </c>
      <c r="K18" s="139">
        <v>132.75</v>
      </c>
      <c r="L18" s="27"/>
      <c r="M18" s="27"/>
    </row>
    <row r="19" spans="2:13" ht="12.75">
      <c r="B19" s="244">
        <v>14</v>
      </c>
      <c r="C19" s="21" t="s">
        <v>1220</v>
      </c>
      <c r="D19" s="139">
        <v>1896</v>
      </c>
      <c r="E19" s="31">
        <v>33043</v>
      </c>
      <c r="F19" s="139">
        <v>2094</v>
      </c>
      <c r="G19" s="140">
        <f t="shared" si="0"/>
        <v>37033</v>
      </c>
      <c r="H19" s="140">
        <v>24909</v>
      </c>
      <c r="I19" s="140" t="s">
        <v>1339</v>
      </c>
      <c r="J19" s="139" t="s">
        <v>1339</v>
      </c>
      <c r="K19" s="139" t="s">
        <v>1339</v>
      </c>
      <c r="L19" s="27"/>
      <c r="M19" s="27"/>
    </row>
    <row r="20" spans="2:13" ht="12.75">
      <c r="B20" s="244">
        <v>15</v>
      </c>
      <c r="C20" s="21" t="s">
        <v>1221</v>
      </c>
      <c r="D20" s="139">
        <v>20194</v>
      </c>
      <c r="E20" s="31">
        <v>36</v>
      </c>
      <c r="F20" s="139" t="s">
        <v>1339</v>
      </c>
      <c r="G20" s="140">
        <f t="shared" si="0"/>
        <v>20230</v>
      </c>
      <c r="H20" s="149">
        <v>20230</v>
      </c>
      <c r="I20" s="139" t="s">
        <v>1339</v>
      </c>
      <c r="J20" s="139" t="s">
        <v>1339</v>
      </c>
      <c r="K20" s="139" t="s">
        <v>1339</v>
      </c>
      <c r="L20" s="27"/>
      <c r="M20" s="27"/>
    </row>
    <row r="21" spans="2:13" ht="12.75">
      <c r="B21" s="244">
        <v>16</v>
      </c>
      <c r="C21" s="21" t="s">
        <v>1268</v>
      </c>
      <c r="D21" s="139"/>
      <c r="E21" s="31"/>
      <c r="F21" s="139"/>
      <c r="G21" s="140"/>
      <c r="H21" s="150"/>
      <c r="I21" s="140"/>
      <c r="J21" s="140"/>
      <c r="K21" s="139"/>
      <c r="L21" s="27"/>
      <c r="M21" s="27"/>
    </row>
    <row r="22" spans="2:13" ht="12.75">
      <c r="B22" s="244">
        <v>17</v>
      </c>
      <c r="C22" s="21" t="s">
        <v>1222</v>
      </c>
      <c r="D22" s="139"/>
      <c r="E22" s="139"/>
      <c r="F22" s="143"/>
      <c r="G22" s="140"/>
      <c r="H22" s="140"/>
      <c r="I22" s="140"/>
      <c r="J22" s="140"/>
      <c r="K22" s="139"/>
      <c r="L22" s="27"/>
      <c r="M22" s="27"/>
    </row>
    <row r="23" spans="2:13" ht="12.75">
      <c r="B23" s="244">
        <v>18</v>
      </c>
      <c r="C23" s="21" t="s">
        <v>1223</v>
      </c>
      <c r="D23" s="139"/>
      <c r="E23" s="139"/>
      <c r="F23" s="12"/>
      <c r="G23" s="140"/>
      <c r="H23" s="140"/>
      <c r="I23" s="140"/>
      <c r="J23" s="139"/>
      <c r="K23" s="139"/>
      <c r="L23" s="27"/>
      <c r="M23" s="27"/>
    </row>
    <row r="24" spans="2:13" ht="12.75">
      <c r="B24" s="244">
        <v>19</v>
      </c>
      <c r="C24" s="21" t="s">
        <v>1240</v>
      </c>
      <c r="D24" s="139"/>
      <c r="E24" s="31"/>
      <c r="F24" s="12"/>
      <c r="G24" s="140"/>
      <c r="H24" s="140"/>
      <c r="I24" s="140"/>
      <c r="J24" s="139"/>
      <c r="K24" s="139"/>
      <c r="L24" s="27"/>
      <c r="M24" s="27"/>
    </row>
    <row r="25" spans="1:13" ht="12" customHeight="1">
      <c r="A25" s="1144">
        <v>36</v>
      </c>
      <c r="B25" s="244">
        <v>20</v>
      </c>
      <c r="C25" s="21" t="s">
        <v>1224</v>
      </c>
      <c r="D25" s="139">
        <v>61886</v>
      </c>
      <c r="E25" s="31">
        <v>31098</v>
      </c>
      <c r="F25" s="139">
        <v>1704</v>
      </c>
      <c r="G25" s="140">
        <v>94689</v>
      </c>
      <c r="H25" s="139" t="s">
        <v>1339</v>
      </c>
      <c r="I25" s="140" t="s">
        <v>1339</v>
      </c>
      <c r="J25" s="139">
        <v>0</v>
      </c>
      <c r="K25" s="139" t="s">
        <v>1339</v>
      </c>
      <c r="L25" s="27"/>
      <c r="M25" s="27"/>
    </row>
    <row r="26" spans="1:13" ht="12.75">
      <c r="A26" s="1144"/>
      <c r="B26" s="244">
        <v>21</v>
      </c>
      <c r="C26" s="21" t="s">
        <v>1225</v>
      </c>
      <c r="D26" s="139">
        <v>44476</v>
      </c>
      <c r="E26" s="31">
        <v>7992</v>
      </c>
      <c r="F26" s="139">
        <v>3459</v>
      </c>
      <c r="G26" s="140">
        <f t="shared" si="0"/>
        <v>55927</v>
      </c>
      <c r="H26" s="140">
        <v>50590</v>
      </c>
      <c r="I26" s="140">
        <v>2449</v>
      </c>
      <c r="J26" s="139">
        <v>3563</v>
      </c>
      <c r="K26" s="139" t="s">
        <v>1339</v>
      </c>
      <c r="L26" s="27"/>
      <c r="M26" s="27"/>
    </row>
    <row r="27" spans="2:13" ht="12.75">
      <c r="B27" s="244">
        <v>22</v>
      </c>
      <c r="C27" s="21" t="s">
        <v>1226</v>
      </c>
      <c r="D27" s="139"/>
      <c r="E27" s="150"/>
      <c r="F27" s="139"/>
      <c r="G27" s="139"/>
      <c r="H27" s="139"/>
      <c r="I27" s="139"/>
      <c r="J27" s="139"/>
      <c r="K27" s="139"/>
      <c r="L27" s="27"/>
      <c r="M27" s="27"/>
    </row>
    <row r="28" spans="2:13" ht="12.75">
      <c r="B28" s="244">
        <v>23</v>
      </c>
      <c r="C28" s="21" t="s">
        <v>1227</v>
      </c>
      <c r="D28" s="149">
        <v>712.74</v>
      </c>
      <c r="E28" s="31">
        <v>12.39</v>
      </c>
      <c r="F28" s="149">
        <v>399.48</v>
      </c>
      <c r="G28" s="139">
        <v>1124.61</v>
      </c>
      <c r="H28" s="140">
        <v>0</v>
      </c>
      <c r="I28" s="140">
        <v>0</v>
      </c>
      <c r="J28" s="139">
        <v>0</v>
      </c>
      <c r="K28" s="139">
        <v>0</v>
      </c>
      <c r="L28" s="27"/>
      <c r="M28" s="27"/>
    </row>
    <row r="29" spans="2:13" ht="12.75">
      <c r="B29" s="244">
        <v>24</v>
      </c>
      <c r="C29" s="21" t="s">
        <v>1248</v>
      </c>
      <c r="D29" s="139">
        <v>1657.283</v>
      </c>
      <c r="E29" s="31">
        <v>2126.95</v>
      </c>
      <c r="F29" s="139">
        <v>5834.44</v>
      </c>
      <c r="G29" s="139">
        <v>9618.67</v>
      </c>
      <c r="H29" s="140">
        <v>0</v>
      </c>
      <c r="I29" s="140">
        <v>0</v>
      </c>
      <c r="J29" s="140">
        <v>0</v>
      </c>
      <c r="K29" s="139">
        <v>0</v>
      </c>
      <c r="L29" s="27"/>
      <c r="M29" s="27"/>
    </row>
    <row r="30" spans="2:13" ht="12.75">
      <c r="B30" s="244">
        <v>25</v>
      </c>
      <c r="C30" s="21" t="s">
        <v>1228</v>
      </c>
      <c r="D30" s="139">
        <v>85.83</v>
      </c>
      <c r="E30" s="31">
        <v>513.55</v>
      </c>
      <c r="F30" s="149">
        <v>191.62</v>
      </c>
      <c r="G30" s="139">
        <v>791</v>
      </c>
      <c r="H30" s="140">
        <v>0</v>
      </c>
      <c r="I30" s="140">
        <v>0</v>
      </c>
      <c r="J30" s="140">
        <v>0</v>
      </c>
      <c r="K30" s="139">
        <v>7621.07</v>
      </c>
      <c r="L30" s="27"/>
      <c r="M30" s="27"/>
    </row>
    <row r="31" spans="2:13" ht="12.75">
      <c r="B31" s="244">
        <v>26</v>
      </c>
      <c r="C31" s="21" t="s">
        <v>1229</v>
      </c>
      <c r="D31" s="139">
        <v>26329.12</v>
      </c>
      <c r="E31" s="140">
        <v>15525.22</v>
      </c>
      <c r="F31" s="139">
        <v>20.55</v>
      </c>
      <c r="G31" s="139">
        <v>41874.89</v>
      </c>
      <c r="H31" s="140">
        <v>877.81</v>
      </c>
      <c r="I31" s="140">
        <v>16261.34</v>
      </c>
      <c r="J31" s="140">
        <v>0</v>
      </c>
      <c r="K31" s="139">
        <v>12.29</v>
      </c>
      <c r="L31" s="27"/>
      <c r="M31" s="27"/>
    </row>
    <row r="32" spans="2:13" ht="12.75">
      <c r="B32" s="244">
        <v>27</v>
      </c>
      <c r="C32" s="21" t="s">
        <v>1451</v>
      </c>
      <c r="D32" s="139"/>
      <c r="E32" s="31"/>
      <c r="F32" s="140"/>
      <c r="G32" s="139"/>
      <c r="H32" s="140"/>
      <c r="I32" s="140"/>
      <c r="J32" s="140"/>
      <c r="K32" s="139"/>
      <c r="L32" s="27"/>
      <c r="M32" s="27"/>
    </row>
    <row r="33" spans="2:13" ht="12.75">
      <c r="B33" s="244">
        <v>28</v>
      </c>
      <c r="C33" s="21" t="s">
        <v>1230</v>
      </c>
      <c r="D33" s="139">
        <v>436.33</v>
      </c>
      <c r="E33" s="31">
        <v>114929.96</v>
      </c>
      <c r="F33" s="150">
        <v>19019.03</v>
      </c>
      <c r="G33" s="139">
        <v>138285.32</v>
      </c>
      <c r="H33" s="140">
        <v>305533.96</v>
      </c>
      <c r="I33" s="140">
        <v>0</v>
      </c>
      <c r="J33" s="140">
        <v>0</v>
      </c>
      <c r="K33" s="139">
        <v>167320.07</v>
      </c>
      <c r="L33" s="27"/>
      <c r="M33" s="27"/>
    </row>
    <row r="34" spans="2:13" ht="12.75">
      <c r="B34" s="244">
        <v>29</v>
      </c>
      <c r="C34" s="21" t="s">
        <v>1231</v>
      </c>
      <c r="D34" s="139">
        <v>12801.32</v>
      </c>
      <c r="E34" s="31">
        <v>17020.94</v>
      </c>
      <c r="F34" s="139">
        <v>2805.68</v>
      </c>
      <c r="G34" s="139">
        <v>32627.94</v>
      </c>
      <c r="H34" s="140">
        <v>4710.18</v>
      </c>
      <c r="I34" s="140" t="s">
        <v>1339</v>
      </c>
      <c r="J34" s="139" t="s">
        <v>1339</v>
      </c>
      <c r="K34" s="139" t="s">
        <v>1339</v>
      </c>
      <c r="L34" s="27"/>
      <c r="M34" s="27"/>
    </row>
    <row r="35" spans="2:13" ht="12.75">
      <c r="B35" s="244">
        <v>30</v>
      </c>
      <c r="C35" s="21" t="s">
        <v>1232</v>
      </c>
      <c r="D35" s="139"/>
      <c r="E35" s="31"/>
      <c r="F35" s="139"/>
      <c r="G35" s="139"/>
      <c r="H35" s="140"/>
      <c r="I35" s="140"/>
      <c r="J35" s="140"/>
      <c r="K35" s="139"/>
      <c r="L35" s="27"/>
      <c r="M35" s="27"/>
    </row>
    <row r="36" spans="2:13" ht="12.75">
      <c r="B36" s="244">
        <v>31</v>
      </c>
      <c r="C36" s="21" t="s">
        <v>1233</v>
      </c>
      <c r="D36" s="139"/>
      <c r="E36" s="139"/>
      <c r="F36" s="139"/>
      <c r="G36" s="139"/>
      <c r="H36" s="140"/>
      <c r="I36" s="140"/>
      <c r="J36" s="140"/>
      <c r="K36" s="139"/>
      <c r="L36" s="27"/>
      <c r="M36" s="27"/>
    </row>
    <row r="37" spans="2:13" ht="12.75">
      <c r="B37" s="244">
        <v>32</v>
      </c>
      <c r="C37" s="21" t="s">
        <v>1234</v>
      </c>
      <c r="D37" s="139">
        <v>3588.18</v>
      </c>
      <c r="E37" s="150">
        <v>589.23</v>
      </c>
      <c r="F37" s="139">
        <v>2116.87</v>
      </c>
      <c r="G37" s="139">
        <v>6294.29</v>
      </c>
      <c r="H37" s="139">
        <v>1427.83</v>
      </c>
      <c r="I37" s="139">
        <v>0</v>
      </c>
      <c r="J37" s="140">
        <v>0</v>
      </c>
      <c r="K37" s="139">
        <v>0</v>
      </c>
      <c r="L37" s="1145" t="s">
        <v>1288</v>
      </c>
      <c r="M37" s="27"/>
    </row>
    <row r="38" spans="2:13" ht="12.75">
      <c r="B38" s="244">
        <v>33</v>
      </c>
      <c r="C38" s="130" t="s">
        <v>1235</v>
      </c>
      <c r="D38" s="149">
        <v>11609</v>
      </c>
      <c r="E38" s="140">
        <v>1434</v>
      </c>
      <c r="F38" s="139">
        <v>3411</v>
      </c>
      <c r="G38" s="139">
        <v>16454</v>
      </c>
      <c r="H38" s="140" t="s">
        <v>1339</v>
      </c>
      <c r="I38" s="140" t="s">
        <v>1273</v>
      </c>
      <c r="J38" s="140">
        <v>72.65</v>
      </c>
      <c r="K38" s="139">
        <v>14.31</v>
      </c>
      <c r="L38" s="1145"/>
      <c r="M38" s="27"/>
    </row>
    <row r="39" spans="2:13" ht="12.75">
      <c r="B39" s="244">
        <v>34</v>
      </c>
      <c r="C39" s="21" t="s">
        <v>1267</v>
      </c>
      <c r="D39" s="139">
        <v>24261.56</v>
      </c>
      <c r="E39" s="140">
        <v>98.61</v>
      </c>
      <c r="F39" s="139">
        <v>53.01</v>
      </c>
      <c r="G39" s="139">
        <v>24413.19</v>
      </c>
      <c r="H39" s="140">
        <v>0</v>
      </c>
      <c r="I39" s="140">
        <v>4768.7</v>
      </c>
      <c r="J39" s="140">
        <v>5449.64</v>
      </c>
      <c r="K39" s="139">
        <v>158.69</v>
      </c>
      <c r="L39" s="1145"/>
      <c r="M39" s="27"/>
    </row>
    <row r="40" spans="2:13" ht="12.75">
      <c r="B40" s="244">
        <v>35</v>
      </c>
      <c r="C40" s="21" t="s">
        <v>1236</v>
      </c>
      <c r="D40" s="139">
        <v>7054</v>
      </c>
      <c r="E40" s="139">
        <v>3772</v>
      </c>
      <c r="F40" s="139">
        <v>1053</v>
      </c>
      <c r="G40" s="139">
        <v>11879</v>
      </c>
      <c r="H40" s="140">
        <v>395.29</v>
      </c>
      <c r="I40" s="140">
        <v>0</v>
      </c>
      <c r="J40" s="140">
        <v>0</v>
      </c>
      <c r="K40" s="139">
        <v>0</v>
      </c>
      <c r="L40" s="1145"/>
      <c r="M40" s="27"/>
    </row>
    <row r="41" spans="2:13" ht="9" customHeight="1">
      <c r="B41" s="245"/>
      <c r="C41" s="15"/>
      <c r="D41" s="162"/>
      <c r="E41" s="18"/>
      <c r="F41" s="162"/>
      <c r="G41" s="18"/>
      <c r="H41" s="162"/>
      <c r="I41" s="18"/>
      <c r="J41" s="1"/>
      <c r="K41" s="18"/>
      <c r="L41" s="1145"/>
      <c r="M41" s="27"/>
    </row>
    <row r="43" spans="2:3" ht="12.75">
      <c r="B43" s="114" t="s">
        <v>1471</v>
      </c>
      <c r="C43" s="114"/>
    </row>
    <row r="44" spans="2:3" ht="12.75">
      <c r="B44" s="114" t="s">
        <v>1333</v>
      </c>
      <c r="C44" s="114"/>
    </row>
    <row r="47" spans="7:9" ht="12.75">
      <c r="G47" s="31"/>
      <c r="H47" s="31"/>
      <c r="I47" s="31"/>
    </row>
    <row r="48" spans="7:9" ht="12.75">
      <c r="G48" s="7"/>
      <c r="H48" s="2"/>
      <c r="I48" s="2"/>
    </row>
  </sheetData>
  <sheetProtection/>
  <mergeCells count="7">
    <mergeCell ref="A25:A26"/>
    <mergeCell ref="L37:L41"/>
    <mergeCell ref="B3:B4"/>
    <mergeCell ref="B1:K1"/>
    <mergeCell ref="D3:H3"/>
    <mergeCell ref="I3:K3"/>
    <mergeCell ref="J2:K2"/>
  </mergeCells>
  <printOptions horizontalCentered="1"/>
  <pageMargins left="0.32" right="0.17" top="0.25" bottom="0.26" header="0.24" footer="0.21"/>
  <pageSetup horizontalDpi="600" verticalDpi="600" orientation="landscape" paperSize="9" scale="90" r:id="rId1"/>
</worksheet>
</file>

<file path=xl/worksheets/sheet41.xml><?xml version="1.0" encoding="utf-8"?>
<worksheet xmlns="http://schemas.openxmlformats.org/spreadsheetml/2006/main" xmlns:r="http://schemas.openxmlformats.org/officeDocument/2006/relationships">
  <dimension ref="A1:I70"/>
  <sheetViews>
    <sheetView view="pageBreakPreview" zoomScale="50" zoomScaleSheetLayoutView="50" zoomScalePageLayoutView="0" workbookViewId="0" topLeftCell="A1">
      <selection activeCell="X41" sqref="X41"/>
    </sheetView>
  </sheetViews>
  <sheetFormatPr defaultColWidth="9.140625" defaultRowHeight="12.75"/>
  <cols>
    <col min="1" max="1" width="5.7109375" style="0" customWidth="1"/>
    <col min="2" max="2" width="19.00390625" style="0" customWidth="1"/>
    <col min="3" max="3" width="12.00390625" style="88" customWidth="1"/>
    <col min="4" max="5" width="9.8515625" style="88" customWidth="1"/>
    <col min="6" max="6" width="10.140625" style="88" customWidth="1"/>
    <col min="7" max="7" width="9.8515625" style="88" customWidth="1"/>
    <col min="8" max="9" width="11.28125" style="88" customWidth="1"/>
  </cols>
  <sheetData>
    <row r="1" spans="1:9" ht="15">
      <c r="A1" s="987" t="s">
        <v>1507</v>
      </c>
      <c r="B1" s="987"/>
      <c r="C1" s="987"/>
      <c r="D1" s="987"/>
      <c r="E1" s="987"/>
      <c r="F1" s="987"/>
      <c r="G1" s="987"/>
      <c r="H1" s="987"/>
      <c r="I1" s="166"/>
    </row>
    <row r="2" spans="1:9" ht="15">
      <c r="A2" s="166"/>
      <c r="B2" s="166"/>
      <c r="C2" s="166"/>
      <c r="D2" s="166"/>
      <c r="E2" s="166"/>
      <c r="F2" s="166"/>
      <c r="G2" s="166"/>
      <c r="H2" s="60" t="s">
        <v>1266</v>
      </c>
      <c r="I2" s="60"/>
    </row>
    <row r="3" spans="1:9" ht="12.75" customHeight="1">
      <c r="A3" s="982" t="s">
        <v>1276</v>
      </c>
      <c r="B3" s="982" t="s">
        <v>1309</v>
      </c>
      <c r="C3" s="982" t="s">
        <v>1287</v>
      </c>
      <c r="D3" s="975" t="s">
        <v>1483</v>
      </c>
      <c r="E3" s="944"/>
      <c r="F3" s="944"/>
      <c r="G3" s="973"/>
      <c r="H3" s="1056" t="s">
        <v>1325</v>
      </c>
      <c r="I3" s="107"/>
    </row>
    <row r="4" spans="1:9" ht="37.5" customHeight="1">
      <c r="A4" s="983"/>
      <c r="B4" s="983"/>
      <c r="C4" s="983"/>
      <c r="D4" s="127" t="s">
        <v>1289</v>
      </c>
      <c r="E4" s="127" t="s">
        <v>1290</v>
      </c>
      <c r="F4" s="127" t="s">
        <v>1291</v>
      </c>
      <c r="G4" s="127" t="s">
        <v>1370</v>
      </c>
      <c r="H4" s="1146"/>
      <c r="I4" s="207"/>
    </row>
    <row r="5" spans="1:9" ht="12.75">
      <c r="A5" s="64">
        <v>1</v>
      </c>
      <c r="B5" s="64">
        <v>2</v>
      </c>
      <c r="C5" s="64">
        <v>3</v>
      </c>
      <c r="D5" s="64">
        <v>4</v>
      </c>
      <c r="E5" s="64">
        <v>5</v>
      </c>
      <c r="F5" s="64">
        <v>6</v>
      </c>
      <c r="G5" s="64">
        <v>7</v>
      </c>
      <c r="H5" s="64">
        <v>8</v>
      </c>
      <c r="I5" s="208"/>
    </row>
    <row r="6" spans="1:9" ht="12.75">
      <c r="A6" s="19"/>
      <c r="B6" s="12"/>
      <c r="C6" s="20"/>
      <c r="D6" s="25"/>
      <c r="E6" s="22"/>
      <c r="F6" s="20"/>
      <c r="G6" s="20"/>
      <c r="H6" s="20"/>
      <c r="I6" s="10"/>
    </row>
    <row r="7" spans="1:9" ht="12.75">
      <c r="A7" s="20">
        <v>1</v>
      </c>
      <c r="B7" s="14" t="s">
        <v>1214</v>
      </c>
      <c r="C7" s="20">
        <v>275069</v>
      </c>
      <c r="D7" s="25">
        <v>61210</v>
      </c>
      <c r="E7" s="191">
        <v>1967</v>
      </c>
      <c r="F7" s="228">
        <v>637</v>
      </c>
      <c r="G7" s="228">
        <f>SUM(D7:F7)</f>
        <v>63814</v>
      </c>
      <c r="H7" s="170">
        <f>(G7/C7)*100</f>
        <v>23.19927000134512</v>
      </c>
      <c r="I7" s="31"/>
    </row>
    <row r="8" spans="1:9" ht="12.75">
      <c r="A8" s="20">
        <v>2</v>
      </c>
      <c r="B8" s="13" t="s">
        <v>1215</v>
      </c>
      <c r="C8" s="20">
        <v>83743</v>
      </c>
      <c r="D8" s="25">
        <v>10546</v>
      </c>
      <c r="E8" s="191">
        <v>9528</v>
      </c>
      <c r="F8" s="228">
        <v>31466</v>
      </c>
      <c r="G8" s="228">
        <f aca="true" t="shared" si="0" ref="G8:G37">SUM(D8:F8)</f>
        <v>51540</v>
      </c>
      <c r="H8" s="170">
        <f aca="true" t="shared" si="1" ref="H8:H37">(G8/C8)*100</f>
        <v>61.54544260415796</v>
      </c>
      <c r="I8" s="31"/>
    </row>
    <row r="9" spans="1:9" ht="12.75">
      <c r="A9" s="20">
        <v>3</v>
      </c>
      <c r="B9" s="13" t="s">
        <v>1216</v>
      </c>
      <c r="C9" s="20">
        <v>78438</v>
      </c>
      <c r="D9" s="25">
        <v>17864</v>
      </c>
      <c r="E9" s="191" t="s">
        <v>1273</v>
      </c>
      <c r="F9" s="228">
        <v>8968</v>
      </c>
      <c r="G9" s="228">
        <f t="shared" si="0"/>
        <v>26832</v>
      </c>
      <c r="H9" s="170">
        <f t="shared" si="1"/>
        <v>34.20790943165303</v>
      </c>
      <c r="I9" s="31"/>
    </row>
    <row r="10" spans="1:9" ht="12.75">
      <c r="A10" s="20">
        <v>4</v>
      </c>
      <c r="B10" s="13" t="s">
        <v>1217</v>
      </c>
      <c r="C10" s="20">
        <v>94163</v>
      </c>
      <c r="D10" s="25">
        <v>693</v>
      </c>
      <c r="E10" s="191">
        <v>5779</v>
      </c>
      <c r="F10" s="228">
        <v>1</v>
      </c>
      <c r="G10" s="228">
        <f t="shared" si="0"/>
        <v>6473</v>
      </c>
      <c r="H10" s="170">
        <f t="shared" si="1"/>
        <v>6.874249970795324</v>
      </c>
      <c r="I10" s="31"/>
    </row>
    <row r="11" spans="1:9" ht="12.75">
      <c r="A11" s="20">
        <v>5</v>
      </c>
      <c r="B11" s="13" t="s">
        <v>1277</v>
      </c>
      <c r="C11" s="20">
        <v>135191</v>
      </c>
      <c r="D11" s="25">
        <v>25782</v>
      </c>
      <c r="E11" s="191">
        <v>24036</v>
      </c>
      <c r="F11" s="228">
        <v>9954</v>
      </c>
      <c r="G11" s="228">
        <f t="shared" si="0"/>
        <v>59772</v>
      </c>
      <c r="H11" s="170">
        <f t="shared" si="1"/>
        <v>44.21300234483065</v>
      </c>
      <c r="I11" s="31"/>
    </row>
    <row r="12" spans="1:9" ht="12.75">
      <c r="A12" s="20">
        <v>6</v>
      </c>
      <c r="B12" s="13" t="s">
        <v>1239</v>
      </c>
      <c r="C12" s="20">
        <v>1483</v>
      </c>
      <c r="D12" s="25">
        <v>78</v>
      </c>
      <c r="E12" s="191">
        <v>7</v>
      </c>
      <c r="F12" s="228" t="s">
        <v>1273</v>
      </c>
      <c r="G12" s="228">
        <f t="shared" si="0"/>
        <v>85</v>
      </c>
      <c r="H12" s="170">
        <f t="shared" si="1"/>
        <v>5.731625084288605</v>
      </c>
      <c r="I12" s="31"/>
    </row>
    <row r="13" spans="1:9" ht="12.75">
      <c r="A13" s="20">
        <v>7</v>
      </c>
      <c r="B13" s="13" t="s">
        <v>1249</v>
      </c>
      <c r="C13" s="20">
        <v>3702</v>
      </c>
      <c r="D13" s="25">
        <v>253</v>
      </c>
      <c r="E13" s="191">
        <v>845</v>
      </c>
      <c r="F13" s="228">
        <v>126</v>
      </c>
      <c r="G13" s="228">
        <f t="shared" si="0"/>
        <v>1224</v>
      </c>
      <c r="H13" s="170">
        <f t="shared" si="1"/>
        <v>33.06320907617504</v>
      </c>
      <c r="I13" s="31"/>
    </row>
    <row r="14" spans="1:9" ht="12.75">
      <c r="A14" s="20">
        <v>8</v>
      </c>
      <c r="B14" s="13" t="s">
        <v>1218</v>
      </c>
      <c r="C14" s="20">
        <v>196022</v>
      </c>
      <c r="D14" s="25">
        <v>14122</v>
      </c>
      <c r="E14" s="191">
        <v>479</v>
      </c>
      <c r="F14" s="228">
        <v>4326</v>
      </c>
      <c r="G14" s="228">
        <f t="shared" si="0"/>
        <v>18927</v>
      </c>
      <c r="H14" s="170">
        <f t="shared" si="1"/>
        <v>9.655548866963912</v>
      </c>
      <c r="I14" s="31"/>
    </row>
    <row r="15" spans="1:9" ht="12.75">
      <c r="A15" s="20">
        <v>9</v>
      </c>
      <c r="B15" s="13" t="s">
        <v>1219</v>
      </c>
      <c r="C15" s="20">
        <v>44212</v>
      </c>
      <c r="D15" s="25">
        <v>249</v>
      </c>
      <c r="E15" s="191">
        <v>1158</v>
      </c>
      <c r="F15" s="228">
        <v>152</v>
      </c>
      <c r="G15" s="228">
        <f t="shared" si="0"/>
        <v>1559</v>
      </c>
      <c r="H15" s="170">
        <f t="shared" si="1"/>
        <v>3.5261919840767217</v>
      </c>
      <c r="I15" s="31"/>
    </row>
    <row r="16" spans="1:9" ht="12.75">
      <c r="A16" s="20">
        <v>10</v>
      </c>
      <c r="B16" s="13" t="s">
        <v>1220</v>
      </c>
      <c r="C16" s="20">
        <v>55673</v>
      </c>
      <c r="D16" s="25">
        <v>1898</v>
      </c>
      <c r="E16" s="191">
        <v>33060</v>
      </c>
      <c r="F16" s="228">
        <v>2075</v>
      </c>
      <c r="G16" s="228">
        <f t="shared" si="0"/>
        <v>37033</v>
      </c>
      <c r="H16" s="170">
        <f t="shared" si="1"/>
        <v>66.51877930055862</v>
      </c>
      <c r="I16" s="31"/>
    </row>
    <row r="17" spans="1:9" ht="12.75">
      <c r="A17" s="20">
        <v>11</v>
      </c>
      <c r="B17" s="13" t="s">
        <v>1221</v>
      </c>
      <c r="C17" s="20">
        <v>222236</v>
      </c>
      <c r="D17" s="25">
        <v>17643</v>
      </c>
      <c r="E17" s="238">
        <v>2551</v>
      </c>
      <c r="F17" s="238">
        <v>36</v>
      </c>
      <c r="G17" s="228">
        <f t="shared" si="0"/>
        <v>20230</v>
      </c>
      <c r="H17" s="170">
        <f t="shared" si="1"/>
        <v>9.102935617991685</v>
      </c>
      <c r="I17" s="210"/>
    </row>
    <row r="18" spans="1:9" ht="12.75">
      <c r="A18" s="20">
        <v>12</v>
      </c>
      <c r="B18" s="13" t="s">
        <v>1268</v>
      </c>
      <c r="C18" s="20">
        <v>79714</v>
      </c>
      <c r="D18" s="25">
        <v>4387</v>
      </c>
      <c r="E18" s="238">
        <v>19185</v>
      </c>
      <c r="F18" s="238">
        <v>33</v>
      </c>
      <c r="G18" s="228">
        <f t="shared" si="0"/>
        <v>23605</v>
      </c>
      <c r="H18" s="170">
        <f t="shared" si="1"/>
        <v>29.612113305065606</v>
      </c>
      <c r="I18" s="31"/>
    </row>
    <row r="19" spans="1:9" ht="12.75">
      <c r="A19" s="20">
        <v>13</v>
      </c>
      <c r="B19" s="13" t="s">
        <v>1222</v>
      </c>
      <c r="C19" s="20">
        <v>191791</v>
      </c>
      <c r="D19" s="25">
        <v>28690</v>
      </c>
      <c r="E19" s="191">
        <v>3931</v>
      </c>
      <c r="F19" s="228">
        <v>5663</v>
      </c>
      <c r="G19" s="228">
        <f t="shared" si="0"/>
        <v>38284</v>
      </c>
      <c r="H19" s="170">
        <f t="shared" si="1"/>
        <v>19.961312053224603</v>
      </c>
      <c r="I19" s="31"/>
    </row>
    <row r="20" spans="1:9" ht="12.75">
      <c r="A20" s="20">
        <v>14</v>
      </c>
      <c r="B20" s="13" t="s">
        <v>1223</v>
      </c>
      <c r="C20" s="20">
        <v>38863</v>
      </c>
      <c r="D20" s="25">
        <v>11123</v>
      </c>
      <c r="E20" s="191">
        <v>142</v>
      </c>
      <c r="F20" s="228" t="s">
        <v>1273</v>
      </c>
      <c r="G20" s="228">
        <f t="shared" si="0"/>
        <v>11265</v>
      </c>
      <c r="H20" s="170">
        <f t="shared" si="1"/>
        <v>28.986439544039317</v>
      </c>
      <c r="I20" s="31"/>
    </row>
    <row r="21" spans="1:9" ht="12.75">
      <c r="A21" s="20">
        <v>15</v>
      </c>
      <c r="B21" s="13" t="s">
        <v>1224</v>
      </c>
      <c r="C21" s="20">
        <v>308245</v>
      </c>
      <c r="D21" s="25">
        <v>61886</v>
      </c>
      <c r="E21" s="191">
        <v>31098</v>
      </c>
      <c r="F21" s="228">
        <v>1705</v>
      </c>
      <c r="G21" s="228">
        <f t="shared" si="0"/>
        <v>94689</v>
      </c>
      <c r="H21" s="170">
        <f t="shared" si="1"/>
        <v>30.718746451686158</v>
      </c>
      <c r="I21" s="31"/>
    </row>
    <row r="22" spans="1:9" ht="12.75">
      <c r="A22" s="20">
        <v>16</v>
      </c>
      <c r="B22" s="13" t="s">
        <v>1225</v>
      </c>
      <c r="C22" s="20">
        <v>307713</v>
      </c>
      <c r="D22" s="25">
        <v>49226</v>
      </c>
      <c r="E22" s="191">
        <v>8195</v>
      </c>
      <c r="F22" s="228">
        <v>4518</v>
      </c>
      <c r="G22" s="228">
        <f t="shared" si="0"/>
        <v>61939</v>
      </c>
      <c r="H22" s="170">
        <f t="shared" si="1"/>
        <v>20.1288213367651</v>
      </c>
      <c r="I22" s="31"/>
    </row>
    <row r="23" spans="1:9" ht="12.75">
      <c r="A23" s="20">
        <v>17</v>
      </c>
      <c r="B23" s="13" t="s">
        <v>1226</v>
      </c>
      <c r="C23" s="20">
        <v>22327</v>
      </c>
      <c r="D23" s="25">
        <v>1467</v>
      </c>
      <c r="E23" s="191">
        <v>4171</v>
      </c>
      <c r="F23" s="228">
        <v>11780</v>
      </c>
      <c r="G23" s="228">
        <f t="shared" si="0"/>
        <v>17418</v>
      </c>
      <c r="H23" s="170">
        <f t="shared" si="1"/>
        <v>78.01316791328884</v>
      </c>
      <c r="I23" s="31"/>
    </row>
    <row r="24" spans="1:9" ht="12.75">
      <c r="A24" s="20">
        <v>18</v>
      </c>
      <c r="B24" s="13" t="s">
        <v>1227</v>
      </c>
      <c r="C24" s="20">
        <v>22429</v>
      </c>
      <c r="D24" s="25">
        <v>1113</v>
      </c>
      <c r="E24" s="191">
        <v>12</v>
      </c>
      <c r="F24" s="228">
        <v>8371</v>
      </c>
      <c r="G24" s="228">
        <f t="shared" si="0"/>
        <v>9496</v>
      </c>
      <c r="H24" s="170">
        <f t="shared" si="1"/>
        <v>42.33804449596504</v>
      </c>
      <c r="I24" s="31"/>
    </row>
    <row r="25" spans="1:9" ht="12.75">
      <c r="A25" s="20">
        <v>19</v>
      </c>
      <c r="B25" s="13" t="s">
        <v>1248</v>
      </c>
      <c r="C25" s="20">
        <v>21081</v>
      </c>
      <c r="D25" s="25">
        <v>7909</v>
      </c>
      <c r="E25" s="191">
        <v>3568</v>
      </c>
      <c r="F25" s="228">
        <v>5240</v>
      </c>
      <c r="G25" s="228">
        <f t="shared" si="0"/>
        <v>16717</v>
      </c>
      <c r="H25" s="170">
        <f t="shared" si="1"/>
        <v>79.29889473933875</v>
      </c>
      <c r="I25" s="31"/>
    </row>
    <row r="26" spans="1:9" ht="12.75">
      <c r="A26" s="20">
        <v>20</v>
      </c>
      <c r="B26" s="13" t="s">
        <v>1228</v>
      </c>
      <c r="C26" s="20">
        <v>16579</v>
      </c>
      <c r="D26" s="25">
        <v>86</v>
      </c>
      <c r="E26" s="191">
        <v>508</v>
      </c>
      <c r="F26" s="228">
        <v>8628</v>
      </c>
      <c r="G26" s="228">
        <f t="shared" si="0"/>
        <v>9222</v>
      </c>
      <c r="H26" s="170">
        <f t="shared" si="1"/>
        <v>55.62458531877677</v>
      </c>
      <c r="I26" s="31"/>
    </row>
    <row r="27" spans="1:9" ht="12.75">
      <c r="A27" s="20">
        <v>21</v>
      </c>
      <c r="B27" s="13" t="s">
        <v>1229</v>
      </c>
      <c r="C27" s="20">
        <v>155707</v>
      </c>
      <c r="D27" s="25">
        <v>26329</v>
      </c>
      <c r="E27" s="191">
        <v>15525</v>
      </c>
      <c r="F27" s="228">
        <v>16282</v>
      </c>
      <c r="G27" s="228">
        <f t="shared" si="0"/>
        <v>58136</v>
      </c>
      <c r="H27" s="170">
        <f t="shared" si="1"/>
        <v>37.336792822416456</v>
      </c>
      <c r="I27" s="31"/>
    </row>
    <row r="28" spans="1:9" ht="12.75">
      <c r="A28" s="20">
        <v>22</v>
      </c>
      <c r="B28" s="13" t="s">
        <v>1230</v>
      </c>
      <c r="C28" s="20">
        <v>50362</v>
      </c>
      <c r="D28" s="25">
        <v>44</v>
      </c>
      <c r="E28" s="191">
        <v>1153</v>
      </c>
      <c r="F28" s="228">
        <v>1861</v>
      </c>
      <c r="G28" s="228">
        <f t="shared" si="0"/>
        <v>3058</v>
      </c>
      <c r="H28" s="170">
        <f t="shared" si="1"/>
        <v>6.072038441682221</v>
      </c>
      <c r="I28" s="31"/>
    </row>
    <row r="29" spans="1:9" ht="12.75">
      <c r="A29" s="20">
        <v>23</v>
      </c>
      <c r="B29" s="13" t="s">
        <v>1231</v>
      </c>
      <c r="C29" s="20">
        <v>342239</v>
      </c>
      <c r="D29" s="25">
        <v>12454</v>
      </c>
      <c r="E29" s="191">
        <v>17416</v>
      </c>
      <c r="F29" s="228">
        <v>2769</v>
      </c>
      <c r="G29" s="228">
        <f t="shared" si="0"/>
        <v>32639</v>
      </c>
      <c r="H29" s="170">
        <f t="shared" si="1"/>
        <v>9.536902573932252</v>
      </c>
      <c r="I29" s="31"/>
    </row>
    <row r="30" spans="1:9" ht="12.75">
      <c r="A30" s="20">
        <v>24</v>
      </c>
      <c r="B30" s="13" t="s">
        <v>1232</v>
      </c>
      <c r="C30" s="20">
        <v>7096</v>
      </c>
      <c r="D30" s="25">
        <v>5452</v>
      </c>
      <c r="E30" s="228">
        <v>389</v>
      </c>
      <c r="F30" s="228" t="s">
        <v>1273</v>
      </c>
      <c r="G30" s="228">
        <f t="shared" si="0"/>
        <v>5841</v>
      </c>
      <c r="H30" s="170">
        <f t="shared" si="1"/>
        <v>82.31397970687712</v>
      </c>
      <c r="I30" s="31"/>
    </row>
    <row r="31" spans="1:9" ht="12.75">
      <c r="A31" s="20">
        <v>25</v>
      </c>
      <c r="B31" s="13" t="s">
        <v>1233</v>
      </c>
      <c r="C31" s="20">
        <v>130058</v>
      </c>
      <c r="D31" s="25">
        <v>19388</v>
      </c>
      <c r="E31" s="191">
        <v>2183</v>
      </c>
      <c r="F31" s="228">
        <v>1306</v>
      </c>
      <c r="G31" s="228">
        <f t="shared" si="0"/>
        <v>22877</v>
      </c>
      <c r="H31" s="170">
        <f t="shared" si="1"/>
        <v>17.589844530901598</v>
      </c>
      <c r="I31" s="31"/>
    </row>
    <row r="32" spans="1:9" ht="12.75">
      <c r="A32" s="20">
        <v>26</v>
      </c>
      <c r="B32" s="13" t="s">
        <v>1234</v>
      </c>
      <c r="C32" s="20">
        <v>10486</v>
      </c>
      <c r="D32" s="25">
        <v>4175</v>
      </c>
      <c r="E32" s="191">
        <v>2</v>
      </c>
      <c r="F32" s="228">
        <v>2117</v>
      </c>
      <c r="G32" s="228">
        <f t="shared" si="0"/>
        <v>6294</v>
      </c>
      <c r="H32" s="170">
        <f t="shared" si="1"/>
        <v>60.02288765973679</v>
      </c>
      <c r="I32" s="31"/>
    </row>
    <row r="33" spans="1:9" ht="12.75">
      <c r="A33" s="20">
        <v>27</v>
      </c>
      <c r="B33" s="13" t="s">
        <v>1235</v>
      </c>
      <c r="C33" s="20">
        <v>240928</v>
      </c>
      <c r="D33" s="25">
        <v>11660</v>
      </c>
      <c r="E33" s="191">
        <v>1420</v>
      </c>
      <c r="F33" s="228">
        <v>3503</v>
      </c>
      <c r="G33" s="228">
        <f t="shared" si="0"/>
        <v>16583</v>
      </c>
      <c r="H33" s="170">
        <f t="shared" si="1"/>
        <v>6.88296918581485</v>
      </c>
      <c r="I33" s="31"/>
    </row>
    <row r="34" spans="1:9" ht="12.75">
      <c r="A34" s="20">
        <v>28</v>
      </c>
      <c r="B34" s="13" t="s">
        <v>1422</v>
      </c>
      <c r="C34" s="20">
        <v>53483</v>
      </c>
      <c r="D34" s="25">
        <v>24638</v>
      </c>
      <c r="E34" s="191">
        <v>9882</v>
      </c>
      <c r="F34" s="228">
        <v>131</v>
      </c>
      <c r="G34" s="228">
        <f t="shared" si="0"/>
        <v>34651</v>
      </c>
      <c r="H34" s="170">
        <f t="shared" si="1"/>
        <v>64.78881139801432</v>
      </c>
      <c r="I34" s="31"/>
    </row>
    <row r="35" spans="1:9" ht="12.75">
      <c r="A35" s="20">
        <v>29</v>
      </c>
      <c r="B35" s="13" t="s">
        <v>1236</v>
      </c>
      <c r="C35" s="20">
        <v>88752</v>
      </c>
      <c r="D35" s="25">
        <v>7054</v>
      </c>
      <c r="E35" s="191">
        <v>3772</v>
      </c>
      <c r="F35" s="228">
        <v>1053</v>
      </c>
      <c r="G35" s="228">
        <f t="shared" si="0"/>
        <v>11879</v>
      </c>
      <c r="H35" s="170">
        <f t="shared" si="1"/>
        <v>13.384487110149632</v>
      </c>
      <c r="I35" s="31"/>
    </row>
    <row r="36" spans="1:9" ht="12.75">
      <c r="A36" s="20">
        <v>30</v>
      </c>
      <c r="B36" s="13" t="s">
        <v>1332</v>
      </c>
      <c r="C36" s="20">
        <v>9478</v>
      </c>
      <c r="D36" s="25">
        <f>2929+31+199+4</f>
        <v>3163</v>
      </c>
      <c r="E36" s="191">
        <f>4242+5+8+2</f>
        <v>4257</v>
      </c>
      <c r="F36" s="228">
        <v>10</v>
      </c>
      <c r="G36" s="228">
        <f>7171+34+204+21</f>
        <v>7430</v>
      </c>
      <c r="H36" s="170">
        <f t="shared" si="1"/>
        <v>78.3920658366744</v>
      </c>
      <c r="I36" s="31"/>
    </row>
    <row r="37" spans="1:9" ht="12.75">
      <c r="A37" s="1071" t="s">
        <v>1212</v>
      </c>
      <c r="B37" s="1147"/>
      <c r="C37" s="196">
        <f>SUM(C7:C36)</f>
        <v>3287263</v>
      </c>
      <c r="D37" s="226">
        <f>SUM(D7:D36)</f>
        <v>430582</v>
      </c>
      <c r="E37" s="226">
        <f>SUM(E7:E36)</f>
        <v>206219</v>
      </c>
      <c r="F37" s="226">
        <f>SUM(F7:F36)</f>
        <v>132711</v>
      </c>
      <c r="G37" s="226">
        <f t="shared" si="0"/>
        <v>769512</v>
      </c>
      <c r="H37" s="45">
        <f t="shared" si="1"/>
        <v>23.408896702210928</v>
      </c>
      <c r="I37" s="209"/>
    </row>
    <row r="38" spans="3:9" ht="12.75">
      <c r="C38" s="10"/>
      <c r="D38" s="17"/>
      <c r="E38" s="10"/>
      <c r="F38" s="10"/>
      <c r="G38" s="10"/>
      <c r="H38" s="17"/>
      <c r="I38" s="17"/>
    </row>
    <row r="39" spans="1:9" ht="12.75">
      <c r="A39" t="s">
        <v>1489</v>
      </c>
      <c r="B39" s="2"/>
      <c r="C39" s="10"/>
      <c r="D39" s="17"/>
      <c r="E39" s="10"/>
      <c r="F39" s="10"/>
      <c r="G39" s="10"/>
      <c r="H39" s="17"/>
      <c r="I39" s="17"/>
    </row>
    <row r="40" spans="1:9" ht="12.75">
      <c r="A40" s="2"/>
      <c r="B40" s="2"/>
      <c r="D40" s="30"/>
      <c r="E40" s="95"/>
      <c r="F40" s="95"/>
      <c r="G40" s="95"/>
      <c r="H40" s="96"/>
      <c r="I40" s="96"/>
    </row>
    <row r="41" spans="4:9" ht="12.75">
      <c r="D41" s="30"/>
      <c r="E41" s="95"/>
      <c r="F41" s="95"/>
      <c r="G41" s="95"/>
      <c r="H41" s="96"/>
      <c r="I41" s="96"/>
    </row>
    <row r="42" spans="4:9" ht="12.75">
      <c r="D42" s="30"/>
      <c r="E42" s="95"/>
      <c r="F42" s="95"/>
      <c r="G42" s="95"/>
      <c r="H42" s="96"/>
      <c r="I42" s="96"/>
    </row>
    <row r="43" spans="4:9" ht="12.75">
      <c r="D43" s="30"/>
      <c r="E43" s="95"/>
      <c r="F43" s="95"/>
      <c r="G43" s="95"/>
      <c r="H43" s="96"/>
      <c r="I43" s="96"/>
    </row>
    <row r="44" spans="4:9" ht="12.75">
      <c r="D44" s="30"/>
      <c r="E44" s="97"/>
      <c r="F44" s="97"/>
      <c r="G44" s="97"/>
      <c r="H44" s="98"/>
      <c r="I44" s="98"/>
    </row>
    <row r="45" spans="4:9" ht="12.75">
      <c r="D45" s="30"/>
      <c r="E45" s="97"/>
      <c r="F45" s="97"/>
      <c r="G45" s="97"/>
      <c r="H45" s="98"/>
      <c r="I45" s="98"/>
    </row>
    <row r="46" spans="4:9" ht="12.75">
      <c r="D46" s="30"/>
      <c r="E46" s="97"/>
      <c r="F46" s="97"/>
      <c r="G46" s="97"/>
      <c r="H46" s="98"/>
      <c r="I46" s="98"/>
    </row>
    <row r="47" spans="4:9" ht="12.75">
      <c r="D47" s="30"/>
      <c r="E47" s="97"/>
      <c r="F47" s="97"/>
      <c r="G47" s="97"/>
      <c r="H47" s="98"/>
      <c r="I47" s="98"/>
    </row>
    <row r="48" spans="5:9" ht="12.75">
      <c r="E48" s="97"/>
      <c r="F48" s="97"/>
      <c r="G48" s="97"/>
      <c r="H48" s="97"/>
      <c r="I48" s="97"/>
    </row>
    <row r="49" spans="5:9" ht="12.75">
      <c r="E49" s="99"/>
      <c r="F49" s="97"/>
      <c r="G49" s="97"/>
      <c r="H49" s="97"/>
      <c r="I49" s="97"/>
    </row>
    <row r="50" spans="5:9" ht="12.75">
      <c r="E50" s="97"/>
      <c r="F50" s="97"/>
      <c r="G50" s="97"/>
      <c r="H50" s="97"/>
      <c r="I50" s="97"/>
    </row>
    <row r="68" ht="12.75">
      <c r="B68" s="193">
        <v>1028737436</v>
      </c>
    </row>
    <row r="70" ht="12.75">
      <c r="C70" s="88">
        <f>773928*((10)*6)/1028737436</f>
        <v>0.04513851481924684</v>
      </c>
    </row>
  </sheetData>
  <sheetProtection/>
  <mergeCells count="7">
    <mergeCell ref="D3:G3"/>
    <mergeCell ref="H3:H4"/>
    <mergeCell ref="A1:H1"/>
    <mergeCell ref="A37:B37"/>
    <mergeCell ref="A3:A4"/>
    <mergeCell ref="B3:B4"/>
    <mergeCell ref="C3:C4"/>
  </mergeCells>
  <printOptions/>
  <pageMargins left="0.84" right="0.43" top="0.78" bottom="0.75" header="0.5" footer="0.5"/>
  <pageSetup horizontalDpi="600" verticalDpi="600" orientation="portrait" paperSize="9" scale="86" r:id="rId1"/>
  <headerFooter alignWithMargins="0">
    <oddHeader>&amp;LFOREST</oddHeader>
    <oddFooter>&amp;C33</oddFooter>
  </headerFooter>
  <colBreaks count="1" manualBreakCount="1">
    <brk id="9" max="46" man="1"/>
  </colBreaks>
</worksheet>
</file>

<file path=xl/worksheets/sheet42.xml><?xml version="1.0" encoding="utf-8"?>
<worksheet xmlns="http://schemas.openxmlformats.org/spreadsheetml/2006/main" xmlns:r="http://schemas.openxmlformats.org/officeDocument/2006/relationships">
  <dimension ref="A3:D26"/>
  <sheetViews>
    <sheetView view="pageBreakPreview" zoomScale="60" workbookViewId="0" topLeftCell="A1">
      <selection activeCell="R42" sqref="R42"/>
    </sheetView>
  </sheetViews>
  <sheetFormatPr defaultColWidth="9.140625" defaultRowHeight="12.75"/>
  <cols>
    <col min="2" max="2" width="36.28125" style="0" bestFit="1" customWidth="1"/>
    <col min="3" max="3" width="15.57421875" style="0" customWidth="1"/>
    <col min="4" max="4" width="21.7109375" style="0" customWidth="1"/>
  </cols>
  <sheetData>
    <row r="1" ht="6.75" customHeight="1"/>
    <row r="2" ht="3.75" customHeight="1"/>
    <row r="3" spans="1:4" ht="15">
      <c r="A3" s="987" t="s">
        <v>336</v>
      </c>
      <c r="B3" s="987"/>
      <c r="C3" s="987"/>
      <c r="D3" s="987"/>
    </row>
    <row r="4" spans="1:4" ht="12.75">
      <c r="A4" s="1"/>
      <c r="B4" s="1"/>
      <c r="C4" s="2"/>
      <c r="D4" s="2"/>
    </row>
    <row r="5" spans="1:4" ht="12.75">
      <c r="A5" s="982" t="s">
        <v>1276</v>
      </c>
      <c r="B5" s="527" t="s">
        <v>150</v>
      </c>
      <c r="C5" s="219" t="s">
        <v>157</v>
      </c>
      <c r="D5" s="41" t="s">
        <v>163</v>
      </c>
    </row>
    <row r="6" spans="1:4" ht="12.75">
      <c r="A6" s="983"/>
      <c r="B6" s="442"/>
      <c r="C6" s="307"/>
      <c r="D6" s="245" t="s">
        <v>192</v>
      </c>
    </row>
    <row r="7" spans="1:4" s="65" customFormat="1" ht="12.75">
      <c r="A7" s="39">
        <v>1</v>
      </c>
      <c r="B7" s="54">
        <v>2</v>
      </c>
      <c r="C7" s="40">
        <v>3</v>
      </c>
      <c r="D7" s="39">
        <v>4</v>
      </c>
    </row>
    <row r="8" spans="1:4" ht="12.75">
      <c r="A8" s="123"/>
      <c r="B8" s="121"/>
      <c r="C8" s="559"/>
      <c r="D8" s="560"/>
    </row>
    <row r="9" spans="1:4" ht="14.25" customHeight="1">
      <c r="A9" s="447" t="s">
        <v>121</v>
      </c>
      <c r="B9" s="58" t="s">
        <v>164</v>
      </c>
      <c r="C9" s="3"/>
      <c r="D9" s="21"/>
    </row>
    <row r="10" spans="1:4" ht="14.25" customHeight="1">
      <c r="A10" s="19"/>
      <c r="B10" s="58" t="s">
        <v>286</v>
      </c>
      <c r="C10" s="142"/>
      <c r="D10" s="19"/>
    </row>
    <row r="11" spans="1:4" ht="14.25" customHeight="1">
      <c r="A11" s="560">
        <v>1</v>
      </c>
      <c r="B11" s="2" t="s">
        <v>228</v>
      </c>
      <c r="C11" s="142">
        <v>15</v>
      </c>
      <c r="D11" s="561">
        <v>71966.62</v>
      </c>
    </row>
    <row r="12" spans="1:4" ht="14.25" customHeight="1">
      <c r="A12" s="19">
        <v>2</v>
      </c>
      <c r="B12" s="2" t="s">
        <v>229</v>
      </c>
      <c r="C12" s="142">
        <v>99</v>
      </c>
      <c r="D12" s="561">
        <v>39046.73</v>
      </c>
    </row>
    <row r="13" spans="1:4" ht="14.25" customHeight="1">
      <c r="A13" s="19">
        <v>3</v>
      </c>
      <c r="B13" s="2" t="s">
        <v>230</v>
      </c>
      <c r="C13" s="142">
        <v>514</v>
      </c>
      <c r="D13" s="562">
        <v>118150</v>
      </c>
    </row>
    <row r="14" spans="1:4" ht="14.25" customHeight="1">
      <c r="A14" s="19">
        <v>4</v>
      </c>
      <c r="B14" s="2" t="s">
        <v>223</v>
      </c>
      <c r="C14" s="142" t="s">
        <v>1339</v>
      </c>
      <c r="D14" s="562">
        <v>430582</v>
      </c>
    </row>
    <row r="15" spans="1:4" ht="14.25" customHeight="1">
      <c r="A15" s="19">
        <v>5</v>
      </c>
      <c r="B15" s="2" t="s">
        <v>222</v>
      </c>
      <c r="C15" s="142" t="s">
        <v>1339</v>
      </c>
      <c r="D15" s="562">
        <v>206219</v>
      </c>
    </row>
    <row r="16" spans="1:4" ht="14.25" customHeight="1">
      <c r="A16" s="19"/>
      <c r="B16" s="26" t="s">
        <v>221</v>
      </c>
      <c r="C16" s="142" t="s">
        <v>1339</v>
      </c>
      <c r="D16" s="562">
        <v>132711</v>
      </c>
    </row>
    <row r="17" spans="1:4" ht="14.25" customHeight="1">
      <c r="A17" s="447" t="s">
        <v>126</v>
      </c>
      <c r="B17" s="58" t="s">
        <v>166</v>
      </c>
      <c r="C17" s="142"/>
      <c r="D17" s="19"/>
    </row>
    <row r="18" spans="1:4" ht="14.25" customHeight="1">
      <c r="A18" s="19"/>
      <c r="B18" s="58" t="s">
        <v>165</v>
      </c>
      <c r="C18" s="142"/>
      <c r="D18" s="19"/>
    </row>
    <row r="19" spans="1:4" ht="14.25" customHeight="1">
      <c r="A19" s="19">
        <v>1</v>
      </c>
      <c r="B19" s="2" t="s">
        <v>224</v>
      </c>
      <c r="C19" s="142">
        <v>131</v>
      </c>
      <c r="D19" s="19" t="s">
        <v>1339</v>
      </c>
    </row>
    <row r="20" spans="1:4" ht="14.25" customHeight="1">
      <c r="A20" s="19">
        <v>2</v>
      </c>
      <c r="B20" s="2" t="s">
        <v>183</v>
      </c>
      <c r="C20" s="142" t="s">
        <v>1339</v>
      </c>
      <c r="D20" s="19" t="s">
        <v>1339</v>
      </c>
    </row>
    <row r="21" spans="1:4" ht="12.75">
      <c r="A21" s="18"/>
      <c r="B21" s="1"/>
      <c r="C21" s="144"/>
      <c r="D21" s="18"/>
    </row>
    <row r="22" spans="1:4" ht="12.75">
      <c r="A22" t="s">
        <v>143</v>
      </c>
      <c r="B22" s="2"/>
      <c r="C22" s="2"/>
      <c r="D22" s="2"/>
    </row>
    <row r="23" spans="1:4" ht="12.75">
      <c r="A23" s="2" t="s">
        <v>1279</v>
      </c>
      <c r="B23" s="2" t="s">
        <v>225</v>
      </c>
      <c r="C23" s="2"/>
      <c r="D23" s="2"/>
    </row>
    <row r="24" spans="1:4" ht="15">
      <c r="A24" s="563" t="s">
        <v>227</v>
      </c>
      <c r="B24" s="1148" t="s">
        <v>344</v>
      </c>
      <c r="C24" s="1149"/>
      <c r="D24" s="1149"/>
    </row>
    <row r="25" spans="1:4" ht="12.75">
      <c r="A25" s="2" t="s">
        <v>1486</v>
      </c>
      <c r="B25" s="2" t="s">
        <v>226</v>
      </c>
      <c r="C25" s="2"/>
      <c r="D25" s="2"/>
    </row>
    <row r="26" spans="1:4" ht="167.25" customHeight="1">
      <c r="A26" s="564" t="s">
        <v>232</v>
      </c>
      <c r="B26" s="1150" t="s">
        <v>231</v>
      </c>
      <c r="C26" s="1150"/>
      <c r="D26" s="1150"/>
    </row>
  </sheetData>
  <mergeCells count="4">
    <mergeCell ref="A3:D3"/>
    <mergeCell ref="A5:A6"/>
    <mergeCell ref="B24:D24"/>
    <mergeCell ref="B26:D26"/>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E63"/>
  <sheetViews>
    <sheetView view="pageBreakPreview" zoomScale="60" workbookViewId="0" topLeftCell="A1">
      <selection activeCell="A1" sqref="A1:E1"/>
    </sheetView>
  </sheetViews>
  <sheetFormatPr defaultColWidth="9.140625" defaultRowHeight="12.75"/>
  <cols>
    <col min="1" max="1" width="6.140625" style="0" customWidth="1"/>
    <col min="2" max="2" width="26.8515625" style="0" customWidth="1"/>
    <col min="3" max="3" width="21.140625" style="0" customWidth="1"/>
    <col min="4" max="4" width="13.00390625" style="0" customWidth="1"/>
    <col min="5" max="5" width="9.7109375" style="0" customWidth="1"/>
  </cols>
  <sheetData>
    <row r="1" spans="1:5" s="114" customFormat="1" ht="32.25" customHeight="1">
      <c r="A1" s="1151" t="s">
        <v>310</v>
      </c>
      <c r="B1" s="1151"/>
      <c r="C1" s="1151"/>
      <c r="D1" s="1151"/>
      <c r="E1" s="1151"/>
    </row>
    <row r="2" spans="3:5" ht="25.5" customHeight="1">
      <c r="C2" s="1066" t="s">
        <v>342</v>
      </c>
      <c r="D2" s="1066"/>
      <c r="E2" s="1066"/>
    </row>
    <row r="3" spans="1:5" ht="12.75">
      <c r="A3" s="219"/>
      <c r="B3" s="527" t="s">
        <v>210</v>
      </c>
      <c r="C3" s="527"/>
      <c r="D3" s="528">
        <v>337</v>
      </c>
      <c r="E3" s="529"/>
    </row>
    <row r="4" spans="1:5" ht="12.75">
      <c r="A4" s="530"/>
      <c r="B4" s="54" t="s">
        <v>211</v>
      </c>
      <c r="C4" s="54"/>
      <c r="D4" s="531">
        <v>345</v>
      </c>
      <c r="E4" s="532"/>
    </row>
    <row r="5" spans="1:5" ht="12.75">
      <c r="A5" s="530"/>
      <c r="B5" s="533" t="s">
        <v>284</v>
      </c>
      <c r="C5" s="54"/>
      <c r="D5" s="531">
        <v>992</v>
      </c>
      <c r="E5" s="532"/>
    </row>
    <row r="6" spans="1:5" ht="12.75">
      <c r="A6" s="530"/>
      <c r="B6" s="533" t="s">
        <v>285</v>
      </c>
      <c r="C6" s="54"/>
      <c r="D6" s="531">
        <v>80</v>
      </c>
      <c r="E6" s="532"/>
    </row>
    <row r="7" spans="1:5" ht="12.75">
      <c r="A7" s="530"/>
      <c r="B7" s="533" t="s">
        <v>212</v>
      </c>
      <c r="C7" s="54"/>
      <c r="D7" s="531">
        <v>654</v>
      </c>
      <c r="E7" s="532"/>
    </row>
    <row r="8" spans="1:5" ht="12.75">
      <c r="A8" s="530"/>
      <c r="B8" s="533" t="s">
        <v>214</v>
      </c>
      <c r="C8" s="54"/>
      <c r="D8" s="531">
        <v>4</v>
      </c>
      <c r="E8" s="532"/>
    </row>
    <row r="9" spans="1:5" ht="12.75">
      <c r="A9" s="530"/>
      <c r="B9" s="533" t="s">
        <v>213</v>
      </c>
      <c r="C9" s="54"/>
      <c r="D9" s="531">
        <v>22</v>
      </c>
      <c r="E9" s="532"/>
    </row>
    <row r="10" spans="1:5" ht="12.75">
      <c r="A10" s="307"/>
      <c r="B10" s="534" t="s">
        <v>215</v>
      </c>
      <c r="C10" s="442"/>
      <c r="D10" s="535">
        <v>729</v>
      </c>
      <c r="E10" s="536"/>
    </row>
    <row r="11" ht="12.75">
      <c r="A11" t="s">
        <v>176</v>
      </c>
    </row>
    <row r="12" spans="1:2" ht="12.75">
      <c r="A12" t="s">
        <v>1486</v>
      </c>
      <c r="B12" t="s">
        <v>216</v>
      </c>
    </row>
    <row r="13" ht="12.75" hidden="1"/>
    <row r="14" spans="1:5" s="29" customFormat="1" ht="27" customHeight="1" hidden="1">
      <c r="A14" s="37" t="s">
        <v>1276</v>
      </c>
      <c r="B14" s="1102" t="s">
        <v>178</v>
      </c>
      <c r="C14" s="1103"/>
      <c r="D14" s="913" t="s">
        <v>179</v>
      </c>
      <c r="E14" s="1152"/>
    </row>
    <row r="15" spans="1:5" s="65" customFormat="1" ht="12.75" customHeight="1" hidden="1">
      <c r="A15" s="39">
        <v>1</v>
      </c>
      <c r="B15" s="973">
        <v>2</v>
      </c>
      <c r="C15" s="974"/>
      <c r="D15" s="1153">
        <v>3</v>
      </c>
      <c r="E15" s="1154"/>
    </row>
    <row r="16" spans="1:5" ht="6.75" customHeight="1" hidden="1">
      <c r="A16" s="244"/>
      <c r="B16" s="537"/>
      <c r="C16" s="537"/>
      <c r="D16" s="538"/>
      <c r="E16" s="304"/>
    </row>
    <row r="17" spans="1:5" s="29" customFormat="1" ht="27.75" customHeight="1" hidden="1">
      <c r="A17" s="539">
        <v>1</v>
      </c>
      <c r="B17" s="1155" t="s">
        <v>191</v>
      </c>
      <c r="C17" s="1155"/>
      <c r="D17" s="540">
        <v>43</v>
      </c>
      <c r="E17" s="541"/>
    </row>
    <row r="18" spans="1:5" s="29" customFormat="1" ht="15.75" customHeight="1" hidden="1">
      <c r="A18" s="539">
        <v>2</v>
      </c>
      <c r="B18" s="1156" t="s">
        <v>180</v>
      </c>
      <c r="C18" s="1156"/>
      <c r="D18" s="543">
        <v>1</v>
      </c>
      <c r="E18" s="541"/>
    </row>
    <row r="19" spans="1:5" s="29" customFormat="1" ht="15.75" customHeight="1" hidden="1">
      <c r="A19" s="539">
        <v>3</v>
      </c>
      <c r="B19" s="1156" t="s">
        <v>181</v>
      </c>
      <c r="C19" s="1156"/>
      <c r="D19" s="543">
        <v>1</v>
      </c>
      <c r="E19" s="541"/>
    </row>
    <row r="20" spans="1:5" s="29" customFormat="1" ht="15.75" customHeight="1" hidden="1">
      <c r="A20" s="539">
        <v>4</v>
      </c>
      <c r="B20" s="1156" t="s">
        <v>196</v>
      </c>
      <c r="C20" s="1156"/>
      <c r="D20" s="543">
        <v>5</v>
      </c>
      <c r="E20" s="541"/>
    </row>
    <row r="21" spans="1:5" s="29" customFormat="1" ht="15.75" customHeight="1" hidden="1">
      <c r="A21" s="539">
        <v>5</v>
      </c>
      <c r="B21" s="1156" t="s">
        <v>197</v>
      </c>
      <c r="C21" s="1156"/>
      <c r="D21" s="543">
        <v>2</v>
      </c>
      <c r="E21" s="541"/>
    </row>
    <row r="22" spans="1:5" s="29" customFormat="1" ht="15.75" customHeight="1" hidden="1">
      <c r="A22" s="539">
        <v>6</v>
      </c>
      <c r="B22" s="542" t="s">
        <v>198</v>
      </c>
      <c r="C22" s="542"/>
      <c r="D22" s="543">
        <v>4</v>
      </c>
      <c r="E22" s="541"/>
    </row>
    <row r="23" spans="1:5" s="29" customFormat="1" ht="15.75" customHeight="1" hidden="1">
      <c r="A23" s="539">
        <v>7</v>
      </c>
      <c r="B23" s="542" t="s">
        <v>195</v>
      </c>
      <c r="C23" s="542"/>
      <c r="D23" s="543">
        <v>132</v>
      </c>
      <c r="E23" s="541"/>
    </row>
    <row r="24" spans="1:5" s="29" customFormat="1" ht="15.75" customHeight="1" hidden="1">
      <c r="A24" s="539">
        <v>8</v>
      </c>
      <c r="B24" s="542" t="s">
        <v>199</v>
      </c>
      <c r="C24" s="542"/>
      <c r="D24" s="543">
        <v>1</v>
      </c>
      <c r="E24" s="541"/>
    </row>
    <row r="25" spans="1:5" s="29" customFormat="1" ht="15.75" customHeight="1" hidden="1">
      <c r="A25" s="539">
        <v>9</v>
      </c>
      <c r="B25" s="1156" t="s">
        <v>190</v>
      </c>
      <c r="C25" s="1156"/>
      <c r="D25" s="543">
        <v>4</v>
      </c>
      <c r="E25" s="541"/>
    </row>
    <row r="26" spans="1:5" s="29" customFormat="1" ht="15.75" customHeight="1" hidden="1">
      <c r="A26" s="539">
        <v>10</v>
      </c>
      <c r="B26" s="1156" t="s">
        <v>200</v>
      </c>
      <c r="C26" s="1156"/>
      <c r="D26" s="543">
        <v>1</v>
      </c>
      <c r="E26" s="541"/>
    </row>
    <row r="27" spans="1:5" s="29" customFormat="1" ht="15.75" customHeight="1" hidden="1">
      <c r="A27" s="539">
        <v>11</v>
      </c>
      <c r="B27" s="1156" t="s">
        <v>182</v>
      </c>
      <c r="C27" s="1156"/>
      <c r="D27" s="543">
        <v>9</v>
      </c>
      <c r="E27" s="541"/>
    </row>
    <row r="28" spans="1:5" ht="12.75" hidden="1">
      <c r="A28" s="18">
        <v>12</v>
      </c>
      <c r="B28" s="544" t="s">
        <v>205</v>
      </c>
      <c r="C28" s="544"/>
      <c r="D28" s="186">
        <v>19</v>
      </c>
      <c r="E28" s="6"/>
    </row>
    <row r="29" spans="1:5" ht="18.75" customHeight="1" hidden="1">
      <c r="A29" s="913" t="s">
        <v>1212</v>
      </c>
      <c r="B29" s="914"/>
      <c r="C29" s="915"/>
      <c r="D29" s="1157">
        <f>SUM(D17:D28)</f>
        <v>222</v>
      </c>
      <c r="E29" s="1146"/>
    </row>
    <row r="30" ht="12.75" hidden="1">
      <c r="A30" t="s">
        <v>176</v>
      </c>
    </row>
    <row r="31" ht="12.75" hidden="1"/>
    <row r="34" ht="1.5" customHeight="1"/>
    <row r="35" spans="1:5" ht="15" customHeight="1">
      <c r="A35" s="1158" t="s">
        <v>311</v>
      </c>
      <c r="B35" s="1158"/>
      <c r="C35" s="1158"/>
      <c r="D35" s="1158"/>
      <c r="E35" s="1158"/>
    </row>
    <row r="36" spans="3:5" ht="14.25">
      <c r="C36" s="943" t="s">
        <v>343</v>
      </c>
      <c r="D36" s="943"/>
      <c r="E36" s="943"/>
    </row>
    <row r="37" spans="1:5" s="29" customFormat="1" ht="25.5" customHeight="1">
      <c r="A37" s="46" t="s">
        <v>1276</v>
      </c>
      <c r="B37" s="1102" t="s">
        <v>150</v>
      </c>
      <c r="C37" s="1103"/>
      <c r="D37" s="545" t="s">
        <v>287</v>
      </c>
      <c r="E37" s="546"/>
    </row>
    <row r="38" spans="1:5" ht="12.75">
      <c r="A38" s="39">
        <v>1</v>
      </c>
      <c r="B38" s="975">
        <v>2</v>
      </c>
      <c r="C38" s="973"/>
      <c r="D38" s="1159">
        <v>3</v>
      </c>
      <c r="E38" s="1120"/>
    </row>
    <row r="39" spans="1:5" s="8" customFormat="1" ht="12.75">
      <c r="A39" s="547" t="s">
        <v>121</v>
      </c>
      <c r="B39" s="548" t="s">
        <v>184</v>
      </c>
      <c r="C39" s="549"/>
      <c r="D39" s="550"/>
      <c r="E39" s="549"/>
    </row>
    <row r="40" spans="1:5" ht="11.25" customHeight="1">
      <c r="A40" s="142">
        <v>1</v>
      </c>
      <c r="B40" s="551" t="s">
        <v>185</v>
      </c>
      <c r="C40" s="552"/>
      <c r="D40" s="553">
        <v>2618</v>
      </c>
      <c r="E40" s="4"/>
    </row>
    <row r="41" spans="1:5" ht="12.75">
      <c r="A41" s="142">
        <v>2</v>
      </c>
      <c r="B41" s="551" t="s">
        <v>186</v>
      </c>
      <c r="C41" s="552"/>
      <c r="D41" s="553">
        <v>148</v>
      </c>
      <c r="E41" s="4"/>
    </row>
    <row r="42" spans="1:5" ht="11.25" customHeight="1">
      <c r="A42" s="142">
        <v>3</v>
      </c>
      <c r="B42" s="551" t="s">
        <v>187</v>
      </c>
      <c r="C42" s="552"/>
      <c r="D42" s="553">
        <v>22</v>
      </c>
      <c r="E42" s="4"/>
    </row>
    <row r="43" spans="1:5" ht="12.75">
      <c r="A43" s="142">
        <v>4</v>
      </c>
      <c r="B43" s="551" t="s">
        <v>217</v>
      </c>
      <c r="C43" s="552"/>
      <c r="D43" s="553">
        <v>1640</v>
      </c>
      <c r="E43" s="4"/>
    </row>
    <row r="44" spans="1:5" ht="12.75">
      <c r="A44" s="142">
        <v>5</v>
      </c>
      <c r="B44" s="551" t="s">
        <v>203</v>
      </c>
      <c r="C44" s="552"/>
      <c r="D44" s="553">
        <v>1256</v>
      </c>
      <c r="E44" s="4"/>
    </row>
    <row r="45" spans="1:5" ht="12.75">
      <c r="A45" s="142">
        <v>6</v>
      </c>
      <c r="B45" s="551" t="s">
        <v>175</v>
      </c>
      <c r="C45" s="552"/>
      <c r="D45" s="553">
        <v>5</v>
      </c>
      <c r="E45" s="4"/>
    </row>
    <row r="46" spans="1:5" s="8" customFormat="1" ht="11.25" customHeight="1">
      <c r="A46" s="547" t="s">
        <v>126</v>
      </c>
      <c r="B46" s="548" t="s">
        <v>188</v>
      </c>
      <c r="C46" s="549"/>
      <c r="D46" s="554"/>
      <c r="E46" s="448"/>
    </row>
    <row r="47" spans="1:5" ht="12.75">
      <c r="A47" s="142">
        <v>1</v>
      </c>
      <c r="B47" s="551" t="s">
        <v>169</v>
      </c>
      <c r="C47" s="552"/>
      <c r="D47" s="553">
        <v>240</v>
      </c>
      <c r="E47" s="4"/>
    </row>
    <row r="48" spans="1:5" ht="17.25" customHeight="1">
      <c r="A48" s="142">
        <v>2</v>
      </c>
      <c r="B48" s="551" t="s">
        <v>189</v>
      </c>
      <c r="C48" s="552"/>
      <c r="D48" s="553">
        <v>287</v>
      </c>
      <c r="E48" s="4"/>
    </row>
    <row r="49" spans="1:5" ht="12.75">
      <c r="A49" s="142">
        <v>3</v>
      </c>
      <c r="B49" s="551" t="s">
        <v>206</v>
      </c>
      <c r="C49" s="552"/>
      <c r="D49" s="553">
        <v>76</v>
      </c>
      <c r="E49" s="4"/>
    </row>
    <row r="50" spans="1:5" ht="15" customHeight="1">
      <c r="A50" s="142">
        <v>4</v>
      </c>
      <c r="B50" s="551" t="s">
        <v>171</v>
      </c>
      <c r="C50" s="552"/>
      <c r="D50" s="553">
        <v>636</v>
      </c>
      <c r="E50" s="4"/>
    </row>
    <row r="51" spans="1:5" ht="12.75">
      <c r="A51" s="142">
        <v>5</v>
      </c>
      <c r="B51" s="551" t="s">
        <v>177</v>
      </c>
      <c r="C51" s="552"/>
      <c r="D51" s="553">
        <v>471</v>
      </c>
      <c r="E51" s="4"/>
    </row>
    <row r="52" spans="1:5" ht="11.25" customHeight="1">
      <c r="A52" s="142">
        <v>6</v>
      </c>
      <c r="B52" s="551" t="s">
        <v>218</v>
      </c>
      <c r="C52" s="552"/>
      <c r="D52" s="553">
        <v>66</v>
      </c>
      <c r="E52" s="4"/>
    </row>
    <row r="53" spans="1:5" ht="12.75">
      <c r="A53" s="142">
        <v>7</v>
      </c>
      <c r="B53" s="551" t="s">
        <v>173</v>
      </c>
      <c r="C53" s="552"/>
      <c r="D53" s="553">
        <v>433</v>
      </c>
      <c r="E53" s="4"/>
    </row>
    <row r="54" spans="1:5" ht="11.25" customHeight="1">
      <c r="A54" s="142">
        <v>8</v>
      </c>
      <c r="B54" s="551" t="s">
        <v>175</v>
      </c>
      <c r="C54" s="552"/>
      <c r="D54" s="553">
        <v>849</v>
      </c>
      <c r="E54" s="4"/>
    </row>
    <row r="55" spans="1:5" ht="12.75">
      <c r="A55" s="142">
        <v>9</v>
      </c>
      <c r="B55" s="551" t="s">
        <v>207</v>
      </c>
      <c r="C55" s="552"/>
      <c r="D55" s="553">
        <v>34</v>
      </c>
      <c r="E55" s="4"/>
    </row>
    <row r="56" spans="1:5" ht="12.75" customHeight="1">
      <c r="A56" s="555">
        <v>10</v>
      </c>
      <c r="B56" s="556" t="s">
        <v>204</v>
      </c>
      <c r="C56" s="557"/>
      <c r="D56" s="553">
        <v>16</v>
      </c>
      <c r="E56" s="4"/>
    </row>
    <row r="57" spans="1:5" ht="12.75">
      <c r="A57" s="975" t="s">
        <v>1212</v>
      </c>
      <c r="B57" s="944"/>
      <c r="C57" s="944"/>
      <c r="D57" s="933">
        <v>8797</v>
      </c>
      <c r="E57" s="932"/>
    </row>
    <row r="58" spans="1:5" ht="18.75" customHeight="1">
      <c r="A58" s="29" t="s">
        <v>176</v>
      </c>
      <c r="B58" s="54"/>
      <c r="C58" s="54"/>
      <c r="D58" s="531"/>
      <c r="E58" s="558"/>
    </row>
    <row r="60" spans="1:5" ht="32.25" customHeight="1">
      <c r="A60" s="1139" t="s">
        <v>322</v>
      </c>
      <c r="B60" s="1139"/>
      <c r="C60" s="1139"/>
      <c r="D60" s="1139"/>
      <c r="E60" s="1139"/>
    </row>
    <row r="61" spans="1:5" ht="15.75">
      <c r="A61" s="889" t="s">
        <v>323</v>
      </c>
      <c r="B61" s="889"/>
      <c r="C61" s="889"/>
      <c r="D61" s="889"/>
      <c r="E61" s="889"/>
    </row>
    <row r="62" spans="1:5" ht="99" customHeight="1">
      <c r="A62" s="986" t="s">
        <v>324</v>
      </c>
      <c r="B62" s="986"/>
      <c r="C62" s="986"/>
      <c r="D62" s="986"/>
      <c r="E62" s="986"/>
    </row>
    <row r="63" ht="15.75">
      <c r="A63" s="349"/>
    </row>
  </sheetData>
  <mergeCells count="26">
    <mergeCell ref="A62:E62"/>
    <mergeCell ref="A57:C57"/>
    <mergeCell ref="D57:E57"/>
    <mergeCell ref="A60:E60"/>
    <mergeCell ref="A61:E61"/>
    <mergeCell ref="A35:E35"/>
    <mergeCell ref="C36:E36"/>
    <mergeCell ref="B37:C37"/>
    <mergeCell ref="B38:C38"/>
    <mergeCell ref="D38:E38"/>
    <mergeCell ref="B26:C26"/>
    <mergeCell ref="B27:C27"/>
    <mergeCell ref="A29:C29"/>
    <mergeCell ref="D29:E29"/>
    <mergeCell ref="B19:C19"/>
    <mergeCell ref="B20:C20"/>
    <mergeCell ref="B21:C21"/>
    <mergeCell ref="B25:C25"/>
    <mergeCell ref="B15:C15"/>
    <mergeCell ref="D15:E15"/>
    <mergeCell ref="B17:C17"/>
    <mergeCell ref="B18:C18"/>
    <mergeCell ref="A1:E1"/>
    <mergeCell ref="C2:E2"/>
    <mergeCell ref="B14:C14"/>
    <mergeCell ref="D14:E14"/>
  </mergeCells>
  <printOptions/>
  <pageMargins left="0.75" right="0.75" top="1" bottom="1" header="0.5" footer="0.5"/>
  <pageSetup horizontalDpi="600" verticalDpi="600" orientation="portrait" scale="95" r:id="rId1"/>
</worksheet>
</file>

<file path=xl/worksheets/sheet44.xml><?xml version="1.0" encoding="utf-8"?>
<worksheet xmlns="http://schemas.openxmlformats.org/spreadsheetml/2006/main" xmlns:r="http://schemas.openxmlformats.org/officeDocument/2006/relationships">
  <dimension ref="A1:F21"/>
  <sheetViews>
    <sheetView view="pageBreakPreview" zoomScale="60" workbookViewId="0" topLeftCell="A1">
      <selection activeCell="C27" sqref="C27"/>
    </sheetView>
  </sheetViews>
  <sheetFormatPr defaultColWidth="9.140625" defaultRowHeight="12.75"/>
  <cols>
    <col min="1" max="1" width="8.28125" style="114" customWidth="1"/>
    <col min="2" max="2" width="42.00390625" style="34" customWidth="1"/>
    <col min="3" max="3" width="16.421875" style="114" customWidth="1"/>
    <col min="4" max="5" width="17.00390625" style="114" customWidth="1"/>
    <col min="6" max="6" width="15.7109375" style="114" customWidth="1"/>
    <col min="7" max="16384" width="9.140625" style="114" customWidth="1"/>
  </cols>
  <sheetData>
    <row r="1" spans="1:6" ht="15">
      <c r="A1" s="987" t="s">
        <v>309</v>
      </c>
      <c r="B1" s="987"/>
      <c r="C1" s="987"/>
      <c r="D1" s="987"/>
      <c r="E1" s="987"/>
      <c r="F1" s="987"/>
    </row>
    <row r="2" spans="1:5" ht="14.25">
      <c r="A2" s="8"/>
      <c r="B2" s="36"/>
      <c r="C2" s="1160" t="s">
        <v>341</v>
      </c>
      <c r="D2" s="1160"/>
      <c r="E2" s="1160"/>
    </row>
    <row r="3" spans="1:6" ht="12.75">
      <c r="A3" s="1112" t="s">
        <v>288</v>
      </c>
      <c r="B3" s="1056"/>
      <c r="C3" s="37" t="s">
        <v>289</v>
      </c>
      <c r="D3" s="440" t="s">
        <v>168</v>
      </c>
      <c r="E3" s="46" t="s">
        <v>290</v>
      </c>
      <c r="F3" s="1161" t="s">
        <v>291</v>
      </c>
    </row>
    <row r="4" spans="1:6" ht="12.75">
      <c r="A4" s="1157"/>
      <c r="B4" s="1100"/>
      <c r="C4" s="39" t="s">
        <v>292</v>
      </c>
      <c r="D4" s="62" t="s">
        <v>292</v>
      </c>
      <c r="E4" s="39" t="s">
        <v>292</v>
      </c>
      <c r="F4" s="1162"/>
    </row>
    <row r="5" spans="1:6" s="38" customFormat="1" ht="12.75">
      <c r="A5" s="913">
        <v>1</v>
      </c>
      <c r="B5" s="915"/>
      <c r="C5" s="39">
        <v>2</v>
      </c>
      <c r="D5" s="37">
        <v>3</v>
      </c>
      <c r="E5" s="39">
        <v>4</v>
      </c>
      <c r="F5" s="39">
        <v>5</v>
      </c>
    </row>
    <row r="6" spans="1:6" s="505" customFormat="1" ht="15" customHeight="1">
      <c r="A6" s="1168"/>
      <c r="B6" s="1169"/>
      <c r="C6" s="502"/>
      <c r="D6" s="503"/>
      <c r="E6" s="503"/>
      <c r="F6" s="504"/>
    </row>
    <row r="7" spans="1:6" s="340" customFormat="1" ht="12.75">
      <c r="A7" s="506" t="s">
        <v>305</v>
      </c>
      <c r="B7" s="507"/>
      <c r="C7" s="70">
        <v>2</v>
      </c>
      <c r="D7" s="508">
        <v>14</v>
      </c>
      <c r="E7" s="508">
        <v>7600</v>
      </c>
      <c r="F7" s="508">
        <v>414</v>
      </c>
    </row>
    <row r="8" spans="1:6" s="340" customFormat="1" ht="12.75">
      <c r="A8" s="509"/>
      <c r="B8" s="510"/>
      <c r="C8" s="511"/>
      <c r="D8" s="512"/>
      <c r="E8" s="513"/>
      <c r="F8" s="514"/>
    </row>
    <row r="9" spans="1:6" s="340" customFormat="1" ht="12.75">
      <c r="A9" s="1170" t="s">
        <v>293</v>
      </c>
      <c r="B9" s="1171"/>
      <c r="C9" s="503"/>
      <c r="D9" s="502"/>
      <c r="E9" s="502"/>
      <c r="F9" s="504"/>
    </row>
    <row r="10" spans="1:6" s="340" customFormat="1" ht="12.75">
      <c r="A10" s="1172"/>
      <c r="B10" s="1173"/>
      <c r="C10" s="515">
        <v>9</v>
      </c>
      <c r="D10" s="516">
        <v>41</v>
      </c>
      <c r="E10" s="516">
        <v>6140</v>
      </c>
      <c r="F10" s="508">
        <v>314</v>
      </c>
    </row>
    <row r="11" spans="1:6" s="340" customFormat="1" ht="12.75">
      <c r="A11" s="1174"/>
      <c r="B11" s="1175"/>
      <c r="C11" s="513"/>
      <c r="D11" s="517"/>
      <c r="E11" s="511"/>
      <c r="F11" s="514"/>
    </row>
    <row r="12" spans="1:6" s="340" customFormat="1" ht="21" customHeight="1">
      <c r="A12" s="1176" t="s">
        <v>294</v>
      </c>
      <c r="B12" s="1177"/>
      <c r="C12" s="503"/>
      <c r="D12" s="502"/>
      <c r="E12" s="502"/>
      <c r="F12" s="504"/>
    </row>
    <row r="13" spans="1:6" s="340" customFormat="1" ht="12.75">
      <c r="A13" s="1178"/>
      <c r="B13" s="1179"/>
      <c r="C13" s="515">
        <v>5</v>
      </c>
      <c r="D13" s="516">
        <v>12</v>
      </c>
      <c r="E13" s="516">
        <v>9200</v>
      </c>
      <c r="F13" s="508">
        <v>585</v>
      </c>
    </row>
    <row r="14" spans="1:6" s="340" customFormat="1" ht="12.75">
      <c r="A14" s="1180"/>
      <c r="B14" s="1181"/>
      <c r="C14" s="513"/>
      <c r="D14" s="511"/>
      <c r="E14" s="511"/>
      <c r="F14" s="514"/>
    </row>
    <row r="15" spans="1:6" s="340" customFormat="1" ht="12.75">
      <c r="A15" s="518"/>
      <c r="B15" s="520"/>
      <c r="C15" s="503"/>
      <c r="D15" s="502"/>
      <c r="E15" s="521"/>
      <c r="F15" s="504"/>
    </row>
    <row r="16" spans="1:6" s="340" customFormat="1" ht="31.5" customHeight="1">
      <c r="A16" s="1163" t="s">
        <v>295</v>
      </c>
      <c r="B16" s="1164"/>
      <c r="C16" s="513">
        <v>4</v>
      </c>
      <c r="D16" s="511">
        <v>9</v>
      </c>
      <c r="E16" s="511">
        <v>3300</v>
      </c>
      <c r="F16" s="522">
        <v>171</v>
      </c>
    </row>
    <row r="17" spans="1:6" s="340" customFormat="1" ht="41.25" customHeight="1">
      <c r="A17" s="1165" t="s">
        <v>296</v>
      </c>
      <c r="B17" s="1166"/>
      <c r="C17" s="523">
        <v>21</v>
      </c>
      <c r="D17" s="523">
        <v>28</v>
      </c>
      <c r="E17" s="523">
        <v>4980</v>
      </c>
      <c r="F17" s="524">
        <v>170</v>
      </c>
    </row>
    <row r="18" spans="1:6" s="340" customFormat="1" ht="48.75" customHeight="1">
      <c r="A18" s="1167" t="s">
        <v>306</v>
      </c>
      <c r="B18" s="1167"/>
      <c r="C18" s="523">
        <v>7</v>
      </c>
      <c r="D18" s="523">
        <v>27</v>
      </c>
      <c r="E18" s="523">
        <v>5880</v>
      </c>
      <c r="F18" s="524">
        <v>380</v>
      </c>
    </row>
    <row r="19" spans="1:6" ht="12.75">
      <c r="A19" s="525"/>
      <c r="B19" s="526" t="s">
        <v>1212</v>
      </c>
      <c r="C19" s="525">
        <f>SUM(C6:C18)</f>
        <v>48</v>
      </c>
      <c r="D19" s="525">
        <f>SUM(D6:D18)</f>
        <v>131</v>
      </c>
      <c r="E19" s="525">
        <f>SUM(E6:E18)</f>
        <v>37100</v>
      </c>
      <c r="F19" s="525">
        <f>SUM(F6:F18)</f>
        <v>2034</v>
      </c>
    </row>
    <row r="21" ht="12.75">
      <c r="A21" t="s">
        <v>307</v>
      </c>
    </row>
  </sheetData>
  <mergeCells count="11">
    <mergeCell ref="A16:B16"/>
    <mergeCell ref="A17:B17"/>
    <mergeCell ref="A18:B18"/>
    <mergeCell ref="A5:B5"/>
    <mergeCell ref="A6:B6"/>
    <mergeCell ref="A9:B11"/>
    <mergeCell ref="A12:B14"/>
    <mergeCell ref="A1:F1"/>
    <mergeCell ref="C2:E2"/>
    <mergeCell ref="A3:B4"/>
    <mergeCell ref="F3:F4"/>
  </mergeCells>
  <printOptions/>
  <pageMargins left="0.75" right="0.75" top="1" bottom="1" header="0.5" footer="0.5"/>
  <pageSetup horizontalDpi="600" verticalDpi="600" orientation="landscape" r:id="rId1"/>
</worksheet>
</file>

<file path=xl/worksheets/sheet45.xml><?xml version="1.0" encoding="utf-8"?>
<worksheet xmlns="http://schemas.openxmlformats.org/spreadsheetml/2006/main" xmlns:r="http://schemas.openxmlformats.org/officeDocument/2006/relationships">
  <dimension ref="A1:D30"/>
  <sheetViews>
    <sheetView view="pageBreakPreview" zoomScale="60" workbookViewId="0" topLeftCell="A1">
      <selection activeCell="N11" sqref="N11"/>
    </sheetView>
  </sheetViews>
  <sheetFormatPr defaultColWidth="9.140625" defaultRowHeight="12.75"/>
  <cols>
    <col min="1" max="1" width="7.28125" style="65" customWidth="1"/>
    <col min="2" max="2" width="28.7109375" style="0" customWidth="1"/>
    <col min="3" max="4" width="20.8515625" style="0" customWidth="1"/>
  </cols>
  <sheetData>
    <row r="1" spans="1:4" ht="34.5" customHeight="1">
      <c r="A1" s="1040" t="s">
        <v>321</v>
      </c>
      <c r="B1" s="929"/>
      <c r="C1" s="929"/>
      <c r="D1" s="929"/>
    </row>
    <row r="2" ht="14.25">
      <c r="A2" s="493"/>
    </row>
    <row r="3" spans="1:4" ht="16.5" customHeight="1">
      <c r="A3" s="1183" t="s">
        <v>325</v>
      </c>
      <c r="B3" s="1184"/>
      <c r="C3" s="1184"/>
      <c r="D3" s="1185"/>
    </row>
    <row r="4" spans="1:4" ht="18.75" customHeight="1">
      <c r="A4" s="1186"/>
      <c r="B4" s="929"/>
      <c r="C4" s="929"/>
      <c r="D4" s="1187"/>
    </row>
    <row r="5" spans="1:4" ht="12" customHeight="1">
      <c r="A5" s="144"/>
      <c r="B5" s="1"/>
      <c r="C5" s="943" t="s">
        <v>340</v>
      </c>
      <c r="D5" s="1188"/>
    </row>
    <row r="6" spans="1:4" s="48" customFormat="1" ht="29.25" customHeight="1">
      <c r="A6" s="69" t="s">
        <v>1276</v>
      </c>
      <c r="B6" s="53" t="s">
        <v>167</v>
      </c>
      <c r="C6" s="494" t="s">
        <v>168</v>
      </c>
      <c r="D6" s="53" t="s">
        <v>208</v>
      </c>
    </row>
    <row r="7" spans="1:4" s="495" customFormat="1" ht="23.25" customHeight="1">
      <c r="A7" s="53">
        <v>1</v>
      </c>
      <c r="B7" s="53">
        <v>2</v>
      </c>
      <c r="C7" s="494">
        <v>3</v>
      </c>
      <c r="D7" s="53">
        <v>4</v>
      </c>
    </row>
    <row r="8" spans="1:4" s="495" customFormat="1" ht="12.75" customHeight="1">
      <c r="A8" s="496"/>
      <c r="B8" s="496" t="s">
        <v>120</v>
      </c>
      <c r="C8" s="49"/>
      <c r="D8" s="496"/>
    </row>
    <row r="9" spans="1:4" s="48" customFormat="1" ht="29.25" customHeight="1">
      <c r="A9" s="76">
        <v>1</v>
      </c>
      <c r="B9" s="50" t="s">
        <v>169</v>
      </c>
      <c r="C9" s="153">
        <v>90</v>
      </c>
      <c r="D9" s="76">
        <v>150223</v>
      </c>
    </row>
    <row r="10" spans="1:4" s="48" customFormat="1" ht="29.25" customHeight="1">
      <c r="A10" s="76">
        <v>2</v>
      </c>
      <c r="B10" s="50" t="s">
        <v>170</v>
      </c>
      <c r="C10" s="153">
        <v>178</v>
      </c>
      <c r="D10" s="76">
        <v>55290</v>
      </c>
    </row>
    <row r="11" spans="1:4" s="48" customFormat="1" ht="29.25" customHeight="1">
      <c r="A11" s="76">
        <v>3</v>
      </c>
      <c r="B11" s="50" t="s">
        <v>193</v>
      </c>
      <c r="C11" s="153">
        <v>30</v>
      </c>
      <c r="D11" s="76">
        <v>6657</v>
      </c>
    </row>
    <row r="12" spans="1:4" s="48" customFormat="1" ht="29.25" customHeight="1">
      <c r="A12" s="76">
        <v>4</v>
      </c>
      <c r="B12" s="50" t="s">
        <v>171</v>
      </c>
      <c r="C12" s="497">
        <v>69</v>
      </c>
      <c r="D12" s="76">
        <v>57246</v>
      </c>
    </row>
    <row r="13" spans="1:4" s="48" customFormat="1" ht="29.25" customHeight="1">
      <c r="A13" s="76">
        <v>5</v>
      </c>
      <c r="B13" s="50" t="s">
        <v>177</v>
      </c>
      <c r="C13" s="497">
        <v>58</v>
      </c>
      <c r="D13" s="76">
        <v>55803</v>
      </c>
    </row>
    <row r="14" spans="1:4" s="48" customFormat="1" ht="29.25" customHeight="1">
      <c r="A14" s="76">
        <v>6</v>
      </c>
      <c r="B14" s="50" t="s">
        <v>172</v>
      </c>
      <c r="C14" s="497">
        <v>51</v>
      </c>
      <c r="D14" s="76">
        <v>11535</v>
      </c>
    </row>
    <row r="15" spans="1:4" s="48" customFormat="1" ht="29.25" customHeight="1">
      <c r="A15" s="76">
        <v>7</v>
      </c>
      <c r="B15" s="50" t="s">
        <v>173</v>
      </c>
      <c r="C15" s="497">
        <v>151</v>
      </c>
      <c r="D15" s="76">
        <v>24377</v>
      </c>
    </row>
    <row r="16" spans="1:4" s="48" customFormat="1" ht="29.25" customHeight="1">
      <c r="A16" s="76">
        <v>8</v>
      </c>
      <c r="B16" s="50" t="s">
        <v>174</v>
      </c>
      <c r="C16" s="497">
        <v>35</v>
      </c>
      <c r="D16" s="76">
        <v>530</v>
      </c>
    </row>
    <row r="17" spans="1:4" s="48" customFormat="1" ht="29.25" customHeight="1">
      <c r="A17" s="76">
        <v>9</v>
      </c>
      <c r="B17" s="498" t="s">
        <v>201</v>
      </c>
      <c r="C17" s="497">
        <v>660</v>
      </c>
      <c r="D17" s="76">
        <v>6404</v>
      </c>
    </row>
    <row r="18" spans="1:4" s="48" customFormat="1" ht="29.25" customHeight="1">
      <c r="A18" s="76">
        <v>10</v>
      </c>
      <c r="B18" s="50" t="s">
        <v>186</v>
      </c>
      <c r="C18" s="497">
        <v>17</v>
      </c>
      <c r="D18" s="76">
        <v>2894</v>
      </c>
    </row>
    <row r="19" spans="1:4" s="48" customFormat="1" ht="29.25" customHeight="1">
      <c r="A19" s="76">
        <v>11</v>
      </c>
      <c r="B19" s="50" t="s">
        <v>194</v>
      </c>
      <c r="C19" s="497">
        <v>244</v>
      </c>
      <c r="D19" s="76">
        <v>2442</v>
      </c>
    </row>
    <row r="20" spans="1:4" s="48" customFormat="1" ht="29.25" customHeight="1">
      <c r="A20" s="76">
        <v>12</v>
      </c>
      <c r="B20" s="499" t="s">
        <v>202</v>
      </c>
      <c r="C20" s="500" t="s">
        <v>1273</v>
      </c>
      <c r="D20" s="76">
        <v>10235</v>
      </c>
    </row>
    <row r="21" spans="1:4" s="48" customFormat="1" ht="23.25" customHeight="1">
      <c r="A21" s="1012" t="s">
        <v>1212</v>
      </c>
      <c r="B21" s="1014"/>
      <c r="C21" s="494">
        <f>SUM(C9:C20)</f>
        <v>1583</v>
      </c>
      <c r="D21" s="53">
        <v>383636</v>
      </c>
    </row>
    <row r="23" ht="12.75">
      <c r="A23" t="s">
        <v>176</v>
      </c>
    </row>
    <row r="24" spans="1:4" ht="12" customHeight="1">
      <c r="A24" s="501" t="s">
        <v>209</v>
      </c>
      <c r="B24" s="1182" t="s">
        <v>282</v>
      </c>
      <c r="C24" s="1182"/>
      <c r="D24" s="1182"/>
    </row>
    <row r="25" ht="12.75">
      <c r="B25" t="s">
        <v>283</v>
      </c>
    </row>
    <row r="30" ht="12.75">
      <c r="C30" s="441"/>
    </row>
  </sheetData>
  <mergeCells count="5">
    <mergeCell ref="B24:D24"/>
    <mergeCell ref="A1:D1"/>
    <mergeCell ref="A3:D4"/>
    <mergeCell ref="C5:D5"/>
    <mergeCell ref="A21:B21"/>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E73"/>
  <sheetViews>
    <sheetView view="pageBreakPreview" zoomScale="60" workbookViewId="0" topLeftCell="A1">
      <selection activeCell="R19" sqref="R19"/>
    </sheetView>
  </sheetViews>
  <sheetFormatPr defaultColWidth="9.140625" defaultRowHeight="12.75"/>
  <cols>
    <col min="1" max="1" width="6.00390625" style="0" customWidth="1"/>
    <col min="2" max="2" width="20.7109375" style="0" customWidth="1"/>
    <col min="3" max="3" width="17.28125" style="0" customWidth="1"/>
    <col min="4" max="4" width="22.28125" style="0" customWidth="1"/>
    <col min="5" max="5" width="4.00390625" style="0" customWidth="1"/>
  </cols>
  <sheetData>
    <row r="1" ht="18.75">
      <c r="A1" s="477" t="s">
        <v>316</v>
      </c>
    </row>
    <row r="2" ht="15.75">
      <c r="A2" s="344"/>
    </row>
    <row r="3" spans="1:5" ht="62.25" customHeight="1">
      <c r="A3" s="1191" t="s">
        <v>317</v>
      </c>
      <c r="B3" s="1191"/>
      <c r="C3" s="1191"/>
      <c r="D3" s="1191"/>
      <c r="E3" s="1191"/>
    </row>
    <row r="4" spans="1:5" ht="31.5" customHeight="1">
      <c r="A4" s="889" t="s">
        <v>318</v>
      </c>
      <c r="B4" s="889"/>
      <c r="C4" s="889"/>
      <c r="D4" s="889"/>
      <c r="E4" s="889"/>
    </row>
    <row r="5" ht="15.75">
      <c r="A5" s="370"/>
    </row>
    <row r="6" spans="1:4" ht="15.75">
      <c r="A6" s="1192" t="s">
        <v>308</v>
      </c>
      <c r="B6" s="1193"/>
      <c r="C6" s="1193"/>
      <c r="D6" s="1194"/>
    </row>
    <row r="7" spans="1:4" ht="15.75">
      <c r="A7" s="1195" t="s">
        <v>1276</v>
      </c>
      <c r="B7" s="478" t="s">
        <v>150</v>
      </c>
      <c r="C7" s="479" t="s">
        <v>158</v>
      </c>
      <c r="D7" s="480" t="s">
        <v>159</v>
      </c>
    </row>
    <row r="8" spans="1:4" ht="15.75">
      <c r="A8" s="1195"/>
      <c r="B8" s="478"/>
      <c r="C8" s="479"/>
      <c r="D8" s="480" t="s">
        <v>319</v>
      </c>
    </row>
    <row r="9" spans="1:4" ht="15.75">
      <c r="A9" s="1196"/>
      <c r="B9" s="481"/>
      <c r="C9" s="482"/>
      <c r="D9" s="483" t="s">
        <v>160</v>
      </c>
    </row>
    <row r="10" spans="1:4" ht="15.75">
      <c r="A10" s="352">
        <v>1</v>
      </c>
      <c r="B10" s="484">
        <v>2</v>
      </c>
      <c r="C10" s="352">
        <v>3</v>
      </c>
      <c r="D10" s="485">
        <v>4</v>
      </c>
    </row>
    <row r="11" spans="1:4" ht="15.75">
      <c r="A11" s="486"/>
      <c r="B11" s="487"/>
      <c r="C11" s="486"/>
      <c r="D11" s="488"/>
    </row>
    <row r="12" spans="1:4" ht="15.75">
      <c r="A12" s="486">
        <v>1</v>
      </c>
      <c r="B12" s="487" t="s">
        <v>161</v>
      </c>
      <c r="C12" s="486" t="s">
        <v>219</v>
      </c>
      <c r="D12" s="488">
        <v>5594795</v>
      </c>
    </row>
    <row r="13" spans="1:4" ht="15.75">
      <c r="A13" s="486"/>
      <c r="B13" s="487"/>
      <c r="C13" s="486"/>
      <c r="D13" s="488"/>
    </row>
    <row r="14" spans="1:4" ht="15.75">
      <c r="A14" s="486">
        <v>2</v>
      </c>
      <c r="B14" s="487" t="s">
        <v>162</v>
      </c>
      <c r="C14" s="486">
        <v>19</v>
      </c>
      <c r="D14" s="488">
        <v>60500</v>
      </c>
    </row>
    <row r="15" spans="1:4" ht="15.75">
      <c r="A15" s="489"/>
      <c r="B15" s="490"/>
      <c r="C15" s="489"/>
      <c r="D15" s="491"/>
    </row>
    <row r="16" spans="1:4" ht="15.75">
      <c r="A16" s="1189" t="s">
        <v>143</v>
      </c>
      <c r="B16" s="1189"/>
      <c r="C16" s="1189"/>
      <c r="D16" s="1189"/>
    </row>
    <row r="17" spans="1:4" ht="15.75">
      <c r="A17" s="492" t="s">
        <v>1486</v>
      </c>
      <c r="B17" s="1190" t="s">
        <v>220</v>
      </c>
      <c r="C17" s="1190"/>
      <c r="D17" s="492"/>
    </row>
    <row r="18" ht="15.75">
      <c r="A18" s="492"/>
    </row>
    <row r="19" spans="1:5" ht="205.5" customHeight="1">
      <c r="A19" s="888" t="s">
        <v>320</v>
      </c>
      <c r="B19" s="888"/>
      <c r="C19" s="888"/>
      <c r="D19" s="888"/>
      <c r="E19" s="888"/>
    </row>
    <row r="20" ht="15.75">
      <c r="A20" s="476"/>
    </row>
    <row r="25" spans="1:4" ht="12.75">
      <c r="A25" s="2"/>
      <c r="B25" s="2"/>
      <c r="C25" s="2"/>
      <c r="D25" s="2"/>
    </row>
    <row r="26" spans="1:4" ht="12.75">
      <c r="A26" s="2"/>
      <c r="B26" s="2"/>
      <c r="C26" s="2"/>
      <c r="D26" s="2"/>
    </row>
    <row r="27" spans="1:4" ht="12.75">
      <c r="A27" s="2"/>
      <c r="B27" s="2"/>
      <c r="C27" s="2"/>
      <c r="D27" s="2"/>
    </row>
    <row r="28" spans="1:4" ht="12.75">
      <c r="A28" s="2"/>
      <c r="B28" s="2"/>
      <c r="C28" s="2"/>
      <c r="D28" s="2"/>
    </row>
    <row r="29" spans="1:4" ht="12.75">
      <c r="A29" s="2"/>
      <c r="B29" s="2"/>
      <c r="C29" s="2"/>
      <c r="D29" s="2"/>
    </row>
    <row r="30" spans="1:4" ht="12.75">
      <c r="A30" s="2"/>
      <c r="B30" s="2"/>
      <c r="C30" s="2"/>
      <c r="D30" s="2"/>
    </row>
    <row r="31" spans="1:4" ht="12.75">
      <c r="A31" s="2"/>
      <c r="B31" s="2"/>
      <c r="C31" s="2"/>
      <c r="D31" s="2"/>
    </row>
    <row r="32" spans="1:4" ht="12.75">
      <c r="A32" s="2"/>
      <c r="B32" s="2"/>
      <c r="C32" s="2"/>
      <c r="D32" s="2"/>
    </row>
    <row r="33" spans="1:4" ht="12.75">
      <c r="A33" s="2"/>
      <c r="B33" s="2"/>
      <c r="C33" s="2"/>
      <c r="D33" s="2"/>
    </row>
    <row r="34" spans="1:4" ht="12.75">
      <c r="A34" s="2"/>
      <c r="B34" s="2"/>
      <c r="C34" s="2"/>
      <c r="D34" s="2"/>
    </row>
    <row r="35" spans="1:4" ht="12.75">
      <c r="A35" s="2"/>
      <c r="B35" s="2"/>
      <c r="C35" s="2"/>
      <c r="D35" s="2"/>
    </row>
    <row r="36" spans="1:4" ht="12.75">
      <c r="A36" s="2"/>
      <c r="B36" s="2"/>
      <c r="C36" s="2"/>
      <c r="D36" s="2"/>
    </row>
    <row r="37" spans="1:4" ht="12.75">
      <c r="A37" s="2"/>
      <c r="B37" s="2"/>
      <c r="C37" s="2"/>
      <c r="D37" s="2"/>
    </row>
    <row r="38" spans="1:4" ht="12.75">
      <c r="A38" s="2"/>
      <c r="B38" s="2"/>
      <c r="C38" s="2"/>
      <c r="D38" s="2"/>
    </row>
    <row r="39" spans="1:4" ht="12.75">
      <c r="A39" s="2"/>
      <c r="B39" s="2"/>
      <c r="C39" s="2"/>
      <c r="D39" s="2"/>
    </row>
    <row r="40" spans="1:4" ht="12.75">
      <c r="A40" s="2"/>
      <c r="B40" s="2"/>
      <c r="C40" s="2"/>
      <c r="D40" s="2"/>
    </row>
    <row r="41" spans="1:4" ht="12.75">
      <c r="A41" s="2"/>
      <c r="B41" s="2"/>
      <c r="C41" s="2"/>
      <c r="D41" s="2"/>
    </row>
    <row r="42" spans="1:4" ht="12.75">
      <c r="A42" s="2"/>
      <c r="B42" s="2"/>
      <c r="C42" s="2"/>
      <c r="D42" s="2"/>
    </row>
    <row r="43" spans="1:4" ht="12.75">
      <c r="A43" s="2"/>
      <c r="B43" s="2"/>
      <c r="C43" s="2"/>
      <c r="D43" s="2"/>
    </row>
    <row r="44" spans="1:4" ht="12.75">
      <c r="A44" s="2"/>
      <c r="B44" s="2"/>
      <c r="C44" s="2"/>
      <c r="D44" s="2"/>
    </row>
    <row r="45" spans="1:4" ht="12.75">
      <c r="A45" s="2"/>
      <c r="B45" s="2"/>
      <c r="C45" s="2"/>
      <c r="D45" s="2"/>
    </row>
    <row r="46" spans="1:4" ht="12.75">
      <c r="A46" s="2"/>
      <c r="B46" s="2"/>
      <c r="C46" s="2"/>
      <c r="D46" s="2"/>
    </row>
    <row r="47" spans="1:4" ht="12.75">
      <c r="A47" s="2"/>
      <c r="B47" s="2"/>
      <c r="C47" s="2"/>
      <c r="D47" s="2"/>
    </row>
    <row r="48" spans="1:4" ht="12.75">
      <c r="A48" s="2"/>
      <c r="B48" s="2"/>
      <c r="C48" s="2"/>
      <c r="D48" s="2"/>
    </row>
    <row r="49" spans="1:4" ht="12.75">
      <c r="A49" s="2"/>
      <c r="B49" s="2"/>
      <c r="C49" s="2"/>
      <c r="D49" s="2"/>
    </row>
    <row r="50" spans="1:4" ht="12.75">
      <c r="A50" s="2"/>
      <c r="B50" s="2"/>
      <c r="C50" s="2"/>
      <c r="D50" s="2"/>
    </row>
    <row r="51" spans="1:4" ht="12.75">
      <c r="A51" s="2"/>
      <c r="B51" s="2"/>
      <c r="C51" s="2"/>
      <c r="D51" s="2"/>
    </row>
    <row r="52" spans="1:4" ht="12.75">
      <c r="A52" s="2"/>
      <c r="B52" s="2"/>
      <c r="C52" s="2"/>
      <c r="D52" s="2"/>
    </row>
    <row r="53" spans="1:4" ht="12.75">
      <c r="A53" s="2"/>
      <c r="B53" s="2"/>
      <c r="C53" s="2"/>
      <c r="D53" s="2"/>
    </row>
    <row r="54" spans="1:4" ht="12.75">
      <c r="A54" s="2"/>
      <c r="B54" s="2"/>
      <c r="C54" s="2"/>
      <c r="D54" s="2"/>
    </row>
    <row r="55" spans="1:4" ht="12.75">
      <c r="A55" s="2"/>
      <c r="B55" s="2"/>
      <c r="C55" s="2"/>
      <c r="D55" s="2"/>
    </row>
    <row r="56" spans="1:4" ht="12.75">
      <c r="A56" s="2"/>
      <c r="B56" s="2"/>
      <c r="C56" s="2"/>
      <c r="D56" s="2"/>
    </row>
    <row r="57" spans="1:4" ht="12.75">
      <c r="A57" s="2"/>
      <c r="B57" s="2"/>
      <c r="C57" s="2"/>
      <c r="D57" s="2"/>
    </row>
    <row r="58" spans="1:4" ht="12.75">
      <c r="A58" s="2"/>
      <c r="B58" s="2"/>
      <c r="C58" s="2"/>
      <c r="D58" s="2"/>
    </row>
    <row r="59" spans="1:4" ht="12.75">
      <c r="A59" s="2"/>
      <c r="B59" s="2"/>
      <c r="C59" s="2"/>
      <c r="D59" s="2"/>
    </row>
    <row r="60" spans="1:4" ht="12.75">
      <c r="A60" s="2"/>
      <c r="B60" s="2"/>
      <c r="C60" s="2"/>
      <c r="D60" s="2"/>
    </row>
    <row r="61" spans="1:4" ht="12.75">
      <c r="A61" s="2"/>
      <c r="B61" s="2"/>
      <c r="C61" s="2"/>
      <c r="D61" s="2"/>
    </row>
    <row r="62" spans="1:4" ht="12.75">
      <c r="A62" s="2"/>
      <c r="B62" s="2"/>
      <c r="C62" s="2"/>
      <c r="D62" s="2"/>
    </row>
    <row r="63" spans="1:4" ht="12.75">
      <c r="A63" s="2"/>
      <c r="B63" s="2"/>
      <c r="C63" s="2"/>
      <c r="D63" s="2"/>
    </row>
    <row r="64" spans="1:4" ht="12.75">
      <c r="A64" s="2"/>
      <c r="B64" s="2"/>
      <c r="C64" s="2"/>
      <c r="D64" s="2"/>
    </row>
    <row r="65" spans="1:4" ht="12.75">
      <c r="A65" s="2"/>
      <c r="B65" s="2"/>
      <c r="C65" s="2"/>
      <c r="D65" s="2"/>
    </row>
    <row r="66" spans="1:4" ht="12.75">
      <c r="A66" s="2"/>
      <c r="B66" s="2"/>
      <c r="C66" s="2"/>
      <c r="D66" s="2"/>
    </row>
    <row r="67" spans="1:4" ht="12.75">
      <c r="A67" s="2"/>
      <c r="B67" s="2"/>
      <c r="C67" s="2"/>
      <c r="D67" s="2"/>
    </row>
    <row r="68" spans="1:4" ht="12.75">
      <c r="A68" s="2"/>
      <c r="B68" s="2"/>
      <c r="C68" s="2"/>
      <c r="D68" s="2"/>
    </row>
    <row r="69" spans="1:4" ht="12.75">
      <c r="A69" s="2"/>
      <c r="B69" s="2"/>
      <c r="C69" s="2"/>
      <c r="D69" s="2"/>
    </row>
    <row r="70" spans="1:4" ht="12.75">
      <c r="A70" s="2"/>
      <c r="B70" s="2"/>
      <c r="C70" s="2"/>
      <c r="D70" s="2"/>
    </row>
    <row r="71" spans="1:4" ht="12.75">
      <c r="A71" s="2"/>
      <c r="B71" s="2"/>
      <c r="C71" s="2"/>
      <c r="D71" s="2"/>
    </row>
    <row r="72" spans="1:4" ht="12.75">
      <c r="A72" s="2"/>
      <c r="B72" s="2"/>
      <c r="C72" s="2"/>
      <c r="D72" s="2"/>
    </row>
    <row r="73" spans="1:4" ht="12.75">
      <c r="A73" s="2"/>
      <c r="B73" s="2"/>
      <c r="C73" s="2"/>
      <c r="D73" s="2"/>
    </row>
  </sheetData>
  <mergeCells count="7">
    <mergeCell ref="A16:D16"/>
    <mergeCell ref="B17:C17"/>
    <mergeCell ref="A19:E19"/>
    <mergeCell ref="A3:E3"/>
    <mergeCell ref="A4:E4"/>
    <mergeCell ref="A6:D6"/>
    <mergeCell ref="A7:A9"/>
  </mergeCells>
  <printOptions/>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A1:H20"/>
  <sheetViews>
    <sheetView view="pageBreakPreview" zoomScale="60" workbookViewId="0" topLeftCell="A1">
      <selection activeCell="S61" sqref="S61"/>
    </sheetView>
  </sheetViews>
  <sheetFormatPr defaultColWidth="9.140625" defaultRowHeight="12.75"/>
  <cols>
    <col min="1" max="1" width="46.28125" style="0" customWidth="1"/>
    <col min="3" max="3" width="20.7109375" style="0" customWidth="1"/>
  </cols>
  <sheetData>
    <row r="1" spans="1:8" ht="38.25" customHeight="1">
      <c r="A1" s="1197" t="s">
        <v>339</v>
      </c>
      <c r="B1" s="1197"/>
      <c r="C1" s="1197"/>
      <c r="D1" s="1198"/>
      <c r="E1" s="1198"/>
      <c r="F1" s="1198"/>
      <c r="G1" s="1198"/>
      <c r="H1" s="1198"/>
    </row>
    <row r="2" ht="15.75">
      <c r="A2" s="344"/>
    </row>
    <row r="3" spans="1:8" ht="38.25" customHeight="1">
      <c r="A3" s="1199" t="s">
        <v>312</v>
      </c>
      <c r="B3" s="1199"/>
      <c r="C3" s="1199"/>
      <c r="D3" s="472"/>
      <c r="E3" s="472"/>
      <c r="F3" s="472"/>
      <c r="G3" s="472"/>
      <c r="H3" s="472"/>
    </row>
    <row r="4" spans="1:3" ht="15.75">
      <c r="A4" s="351" t="s">
        <v>269</v>
      </c>
      <c r="B4" s="966" t="s">
        <v>270</v>
      </c>
      <c r="C4" s="966"/>
    </row>
    <row r="5" spans="1:3" ht="15.75">
      <c r="A5" s="473" t="s">
        <v>156</v>
      </c>
      <c r="B5" s="1200">
        <v>86</v>
      </c>
      <c r="C5" s="1200"/>
    </row>
    <row r="6" spans="1:3" ht="15.75">
      <c r="A6" s="473" t="s">
        <v>297</v>
      </c>
      <c r="B6" s="1200">
        <v>28</v>
      </c>
      <c r="C6" s="1200"/>
    </row>
    <row r="7" spans="1:3" ht="15.75">
      <c r="A7" s="473" t="s">
        <v>298</v>
      </c>
      <c r="B7" s="1200">
        <v>1581</v>
      </c>
      <c r="C7" s="1200"/>
    </row>
    <row r="8" spans="1:3" ht="15.75">
      <c r="A8" s="473" t="s">
        <v>299</v>
      </c>
      <c r="B8" s="1200">
        <v>2318</v>
      </c>
      <c r="C8" s="1200"/>
    </row>
    <row r="9" spans="1:3" ht="15.75">
      <c r="A9" s="473" t="s">
        <v>300</v>
      </c>
      <c r="B9" s="1200">
        <v>4605</v>
      </c>
      <c r="C9" s="1200"/>
    </row>
    <row r="10" spans="1:3" ht="15.75">
      <c r="A10" s="473" t="s">
        <v>301</v>
      </c>
      <c r="B10" s="1200">
        <v>237</v>
      </c>
      <c r="C10" s="1200"/>
    </row>
    <row r="11" spans="1:3" ht="31.5">
      <c r="A11" s="473" t="s">
        <v>302</v>
      </c>
      <c r="B11" s="1200">
        <v>1077</v>
      </c>
      <c r="C11" s="1200"/>
    </row>
    <row r="12" spans="1:3" ht="15.75">
      <c r="A12" s="473" t="s">
        <v>303</v>
      </c>
      <c r="B12" s="1200">
        <v>744</v>
      </c>
      <c r="C12" s="1200"/>
    </row>
    <row r="13" spans="1:3" ht="31.5">
      <c r="A13" s="473" t="s">
        <v>304</v>
      </c>
      <c r="B13" s="1200">
        <v>1531</v>
      </c>
      <c r="C13" s="1200"/>
    </row>
    <row r="14" spans="1:3" ht="15.75">
      <c r="A14" s="474" t="s">
        <v>261</v>
      </c>
      <c r="B14" s="966">
        <v>12207</v>
      </c>
      <c r="C14" s="966"/>
    </row>
    <row r="15" spans="1:3" ht="15.75">
      <c r="A15" s="967" t="s">
        <v>143</v>
      </c>
      <c r="B15" s="967"/>
      <c r="C15" s="967"/>
    </row>
    <row r="16" spans="1:3" ht="15.75">
      <c r="A16" s="968" t="s">
        <v>313</v>
      </c>
      <c r="B16" s="968"/>
      <c r="C16" s="345"/>
    </row>
    <row r="17" spans="1:3" ht="12.75">
      <c r="A17" s="475"/>
      <c r="B17" s="475"/>
      <c r="C17" s="475"/>
    </row>
    <row r="18" ht="15.75">
      <c r="A18" s="476"/>
    </row>
    <row r="19" spans="1:3" ht="15.75">
      <c r="A19" s="1139" t="s">
        <v>314</v>
      </c>
      <c r="B19" s="1139"/>
      <c r="C19" s="1139"/>
    </row>
    <row r="20" ht="15.75">
      <c r="A20" s="476"/>
    </row>
  </sheetData>
  <mergeCells count="18">
    <mergeCell ref="A16:B16"/>
    <mergeCell ref="A19:C19"/>
    <mergeCell ref="B12:C12"/>
    <mergeCell ref="B13:C13"/>
    <mergeCell ref="B14:C14"/>
    <mergeCell ref="A15:C15"/>
    <mergeCell ref="B8:C8"/>
    <mergeCell ref="B9:C9"/>
    <mergeCell ref="B10:C10"/>
    <mergeCell ref="B11:C11"/>
    <mergeCell ref="B4:C4"/>
    <mergeCell ref="B5:C5"/>
    <mergeCell ref="B6:C6"/>
    <mergeCell ref="B7:C7"/>
    <mergeCell ref="A1:C1"/>
    <mergeCell ref="D1:F1"/>
    <mergeCell ref="G1:H1"/>
    <mergeCell ref="A3:C3"/>
  </mergeCells>
  <printOptions/>
  <pageMargins left="0.75" right="0.75" top="1" bottom="1" header="0.5" footer="0.5"/>
  <pageSetup horizontalDpi="600" verticalDpi="600" orientation="portrait" r:id="rId2"/>
  <drawing r:id="rId1"/>
</worksheet>
</file>

<file path=xl/worksheets/sheet48.xml><?xml version="1.0" encoding="utf-8"?>
<worksheet xmlns="http://schemas.openxmlformats.org/spreadsheetml/2006/main" xmlns:r="http://schemas.openxmlformats.org/officeDocument/2006/relationships">
  <dimension ref="A1:K34"/>
  <sheetViews>
    <sheetView view="pageBreakPreview" zoomScale="60" workbookViewId="0" topLeftCell="A1">
      <selection activeCell="Q30" sqref="Q30"/>
    </sheetView>
  </sheetViews>
  <sheetFormatPr defaultColWidth="9.140625" defaultRowHeight="12.75"/>
  <cols>
    <col min="1" max="1" width="27.140625" style="441" customWidth="1"/>
  </cols>
  <sheetData>
    <row r="1" ht="12.75">
      <c r="A1" s="466" t="s">
        <v>315</v>
      </c>
    </row>
    <row r="3" spans="1:11" ht="14.25">
      <c r="A3" s="467" t="s">
        <v>233</v>
      </c>
      <c r="B3" s="465" t="s">
        <v>234</v>
      </c>
      <c r="C3" s="465" t="s">
        <v>235</v>
      </c>
      <c r="D3" s="465" t="s">
        <v>236</v>
      </c>
      <c r="E3" s="465" t="s">
        <v>237</v>
      </c>
      <c r="F3" s="465" t="s">
        <v>238</v>
      </c>
      <c r="G3" s="465" t="s">
        <v>239</v>
      </c>
      <c r="H3" s="465" t="s">
        <v>240</v>
      </c>
      <c r="I3" s="465" t="s">
        <v>241</v>
      </c>
      <c r="J3" s="465" t="s">
        <v>242</v>
      </c>
      <c r="K3" s="465" t="s">
        <v>1212</v>
      </c>
    </row>
    <row r="4" spans="1:11" ht="14.25">
      <c r="A4" s="467" t="s">
        <v>243</v>
      </c>
      <c r="B4" s="468">
        <v>0</v>
      </c>
      <c r="C4" s="468">
        <v>0</v>
      </c>
      <c r="D4" s="468">
        <v>0</v>
      </c>
      <c r="E4" s="468">
        <v>1</v>
      </c>
      <c r="F4" s="468">
        <v>1</v>
      </c>
      <c r="G4" s="468">
        <v>0</v>
      </c>
      <c r="H4" s="468">
        <v>0</v>
      </c>
      <c r="I4" s="468">
        <v>0</v>
      </c>
      <c r="J4" s="468">
        <v>0</v>
      </c>
      <c r="K4" s="468">
        <v>2</v>
      </c>
    </row>
    <row r="5" spans="1:11" ht="14.25">
      <c r="A5" s="467" t="s">
        <v>244</v>
      </c>
      <c r="B5" s="468">
        <v>2</v>
      </c>
      <c r="C5" s="468">
        <v>0</v>
      </c>
      <c r="D5" s="468">
        <v>11</v>
      </c>
      <c r="E5" s="468">
        <v>15</v>
      </c>
      <c r="F5" s="468">
        <v>8</v>
      </c>
      <c r="G5" s="468">
        <v>0</v>
      </c>
      <c r="H5" s="468">
        <v>0</v>
      </c>
      <c r="I5" s="468">
        <v>0</v>
      </c>
      <c r="J5" s="468">
        <v>1</v>
      </c>
      <c r="K5" s="468">
        <v>37</v>
      </c>
    </row>
    <row r="6" spans="1:11" ht="14.25">
      <c r="A6" s="467" t="s">
        <v>245</v>
      </c>
      <c r="B6" s="468">
        <v>0</v>
      </c>
      <c r="C6" s="468">
        <v>0</v>
      </c>
      <c r="D6" s="468">
        <v>0</v>
      </c>
      <c r="E6" s="468">
        <v>0</v>
      </c>
      <c r="F6" s="468">
        <v>0</v>
      </c>
      <c r="G6" s="468">
        <v>0</v>
      </c>
      <c r="H6" s="468">
        <v>0</v>
      </c>
      <c r="I6" s="468">
        <v>1</v>
      </c>
      <c r="J6" s="468">
        <v>0</v>
      </c>
      <c r="K6" s="468">
        <v>1</v>
      </c>
    </row>
    <row r="7" spans="1:11" ht="14.25">
      <c r="A7" s="467" t="s">
        <v>246</v>
      </c>
      <c r="B7" s="468">
        <v>0</v>
      </c>
      <c r="C7" s="468">
        <v>0</v>
      </c>
      <c r="D7" s="468">
        <v>20</v>
      </c>
      <c r="E7" s="468">
        <v>54</v>
      </c>
      <c r="F7" s="468">
        <v>97</v>
      </c>
      <c r="G7" s="468">
        <v>25</v>
      </c>
      <c r="H7" s="468">
        <v>63</v>
      </c>
      <c r="I7" s="468">
        <v>26</v>
      </c>
      <c r="J7" s="468">
        <v>334</v>
      </c>
      <c r="K7" s="468">
        <v>619</v>
      </c>
    </row>
    <row r="8" spans="1:11" ht="14.25">
      <c r="A8" s="467" t="s">
        <v>247</v>
      </c>
      <c r="B8" s="468">
        <v>0</v>
      </c>
      <c r="C8" s="468">
        <v>4</v>
      </c>
      <c r="D8" s="468">
        <v>45</v>
      </c>
      <c r="E8" s="468">
        <v>40</v>
      </c>
      <c r="F8" s="468">
        <v>65</v>
      </c>
      <c r="G8" s="468">
        <v>0</v>
      </c>
      <c r="H8" s="468">
        <v>67</v>
      </c>
      <c r="I8" s="468">
        <v>18</v>
      </c>
      <c r="J8" s="468">
        <v>50</v>
      </c>
      <c r="K8" s="468">
        <v>289</v>
      </c>
    </row>
    <row r="9" spans="1:11" ht="14.25">
      <c r="A9" s="467" t="s">
        <v>248</v>
      </c>
      <c r="B9" s="468">
        <v>1</v>
      </c>
      <c r="C9" s="468">
        <v>0</v>
      </c>
      <c r="D9" s="468">
        <v>6</v>
      </c>
      <c r="E9" s="468">
        <v>0</v>
      </c>
      <c r="F9" s="468">
        <v>3</v>
      </c>
      <c r="G9" s="468">
        <v>0</v>
      </c>
      <c r="H9" s="468">
        <v>0</v>
      </c>
      <c r="I9" s="468">
        <v>44</v>
      </c>
      <c r="J9" s="468">
        <v>4</v>
      </c>
      <c r="K9" s="468">
        <v>58</v>
      </c>
    </row>
    <row r="10" spans="1:11" ht="14.25">
      <c r="A10" s="467" t="s">
        <v>249</v>
      </c>
      <c r="B10" s="468">
        <v>0</v>
      </c>
      <c r="C10" s="468">
        <v>0</v>
      </c>
      <c r="D10" s="468">
        <v>0</v>
      </c>
      <c r="E10" s="468">
        <v>1</v>
      </c>
      <c r="F10" s="468">
        <v>0</v>
      </c>
      <c r="G10" s="468">
        <v>0</v>
      </c>
      <c r="H10" s="468">
        <v>0</v>
      </c>
      <c r="I10" s="468">
        <v>0</v>
      </c>
      <c r="J10" s="468">
        <v>0</v>
      </c>
      <c r="K10" s="468">
        <v>1</v>
      </c>
    </row>
    <row r="11" spans="1:11" ht="14.25">
      <c r="A11" s="467" t="s">
        <v>250</v>
      </c>
      <c r="B11" s="468">
        <v>0</v>
      </c>
      <c r="C11" s="468">
        <v>0</v>
      </c>
      <c r="D11" s="468">
        <v>2</v>
      </c>
      <c r="E11" s="468">
        <v>0</v>
      </c>
      <c r="F11" s="468">
        <v>1</v>
      </c>
      <c r="G11" s="468">
        <v>0</v>
      </c>
      <c r="H11" s="468">
        <v>0</v>
      </c>
      <c r="I11" s="468">
        <v>0</v>
      </c>
      <c r="J11" s="468">
        <v>0</v>
      </c>
      <c r="K11" s="468">
        <v>3</v>
      </c>
    </row>
    <row r="12" spans="1:11" ht="14.25">
      <c r="A12" s="467" t="s">
        <v>251</v>
      </c>
      <c r="B12" s="468">
        <v>1</v>
      </c>
      <c r="C12" s="468">
        <v>0</v>
      </c>
      <c r="D12" s="468">
        <v>11</v>
      </c>
      <c r="E12" s="468">
        <v>12</v>
      </c>
      <c r="F12" s="468">
        <v>12</v>
      </c>
      <c r="G12" s="468">
        <v>0</v>
      </c>
      <c r="H12" s="468">
        <v>0</v>
      </c>
      <c r="I12" s="468">
        <v>0</v>
      </c>
      <c r="J12" s="468">
        <v>8</v>
      </c>
      <c r="K12" s="468">
        <v>44</v>
      </c>
    </row>
    <row r="13" spans="1:11" ht="14.25">
      <c r="A13" s="467" t="s">
        <v>252</v>
      </c>
      <c r="B13" s="468">
        <v>2</v>
      </c>
      <c r="C13" s="468">
        <v>2</v>
      </c>
      <c r="D13" s="468">
        <v>156</v>
      </c>
      <c r="E13" s="468">
        <v>278</v>
      </c>
      <c r="F13" s="468">
        <v>378</v>
      </c>
      <c r="G13" s="468">
        <v>17</v>
      </c>
      <c r="H13" s="468">
        <v>115</v>
      </c>
      <c r="I13" s="468">
        <v>141</v>
      </c>
      <c r="J13" s="468">
        <v>135</v>
      </c>
      <c r="K13" s="468">
        <v>1222</v>
      </c>
    </row>
    <row r="14" spans="1:11" ht="14.25">
      <c r="A14" s="467" t="s">
        <v>253</v>
      </c>
      <c r="B14" s="468">
        <v>0</v>
      </c>
      <c r="C14" s="468">
        <v>0</v>
      </c>
      <c r="D14" s="468">
        <v>1</v>
      </c>
      <c r="E14" s="468">
        <v>2</v>
      </c>
      <c r="F14" s="468">
        <v>8</v>
      </c>
      <c r="G14" s="468">
        <v>0</v>
      </c>
      <c r="H14" s="468">
        <v>1</v>
      </c>
      <c r="I14" s="468">
        <v>0</v>
      </c>
      <c r="J14" s="468">
        <v>1</v>
      </c>
      <c r="K14" s="468">
        <v>13</v>
      </c>
    </row>
    <row r="15" spans="1:11" ht="14.25">
      <c r="A15" s="467" t="s">
        <v>254</v>
      </c>
      <c r="B15" s="468">
        <v>77</v>
      </c>
      <c r="C15" s="468">
        <v>22</v>
      </c>
      <c r="D15" s="468">
        <v>1294</v>
      </c>
      <c r="E15" s="468">
        <v>1874</v>
      </c>
      <c r="F15" s="468">
        <v>3967</v>
      </c>
      <c r="G15" s="468">
        <v>195</v>
      </c>
      <c r="H15" s="468">
        <v>816</v>
      </c>
      <c r="I15" s="468">
        <v>459</v>
      </c>
      <c r="J15" s="468">
        <v>990</v>
      </c>
      <c r="K15" s="468">
        <v>9694</v>
      </c>
    </row>
    <row r="16" spans="1:11" ht="14.25">
      <c r="A16" s="467" t="s">
        <v>255</v>
      </c>
      <c r="B16" s="468">
        <v>0</v>
      </c>
      <c r="C16" s="468">
        <v>0</v>
      </c>
      <c r="D16" s="468">
        <v>0</v>
      </c>
      <c r="E16" s="468">
        <v>4</v>
      </c>
      <c r="F16" s="468">
        <v>2</v>
      </c>
      <c r="G16" s="468">
        <v>0</v>
      </c>
      <c r="H16" s="468">
        <v>0</v>
      </c>
      <c r="I16" s="468">
        <v>0</v>
      </c>
      <c r="J16" s="468">
        <v>1</v>
      </c>
      <c r="K16" s="468">
        <v>7</v>
      </c>
    </row>
    <row r="17" spans="1:11" ht="14.25">
      <c r="A17" s="467" t="s">
        <v>256</v>
      </c>
      <c r="B17" s="468">
        <v>3</v>
      </c>
      <c r="C17" s="468">
        <v>0</v>
      </c>
      <c r="D17" s="468">
        <v>29</v>
      </c>
      <c r="E17" s="468">
        <v>37</v>
      </c>
      <c r="F17" s="468">
        <v>58</v>
      </c>
      <c r="G17" s="468">
        <v>0</v>
      </c>
      <c r="H17" s="468">
        <v>14</v>
      </c>
      <c r="I17" s="468">
        <v>45</v>
      </c>
      <c r="J17" s="468">
        <v>7</v>
      </c>
      <c r="K17" s="468">
        <v>193</v>
      </c>
    </row>
    <row r="18" spans="1:11" ht="14.25">
      <c r="A18" s="467" t="s">
        <v>257</v>
      </c>
      <c r="B18" s="468">
        <v>0</v>
      </c>
      <c r="C18" s="468">
        <v>0</v>
      </c>
      <c r="D18" s="468">
        <v>0</v>
      </c>
      <c r="E18" s="468">
        <v>0</v>
      </c>
      <c r="F18" s="468">
        <v>1</v>
      </c>
      <c r="G18" s="468">
        <v>0</v>
      </c>
      <c r="H18" s="468">
        <v>1</v>
      </c>
      <c r="I18" s="468">
        <v>0</v>
      </c>
      <c r="J18" s="468">
        <v>0</v>
      </c>
      <c r="K18" s="468">
        <v>2</v>
      </c>
    </row>
    <row r="19" spans="1:11" ht="14.25">
      <c r="A19" s="467" t="s">
        <v>258</v>
      </c>
      <c r="B19" s="468">
        <v>0</v>
      </c>
      <c r="C19" s="468">
        <v>0</v>
      </c>
      <c r="D19" s="468">
        <v>0</v>
      </c>
      <c r="E19" s="468">
        <v>0</v>
      </c>
      <c r="F19" s="468">
        <v>2</v>
      </c>
      <c r="G19" s="468">
        <v>0</v>
      </c>
      <c r="H19" s="468">
        <v>0</v>
      </c>
      <c r="I19" s="468">
        <v>0</v>
      </c>
      <c r="J19" s="468">
        <v>0</v>
      </c>
      <c r="K19" s="468">
        <v>2</v>
      </c>
    </row>
    <row r="20" spans="1:11" ht="14.25">
      <c r="A20" s="467" t="s">
        <v>259</v>
      </c>
      <c r="B20" s="468">
        <v>0</v>
      </c>
      <c r="C20" s="468">
        <v>0</v>
      </c>
      <c r="D20" s="468">
        <v>0</v>
      </c>
      <c r="E20" s="468">
        <v>0</v>
      </c>
      <c r="F20" s="468">
        <v>1</v>
      </c>
      <c r="G20" s="468">
        <v>0</v>
      </c>
      <c r="H20" s="468">
        <v>0</v>
      </c>
      <c r="I20" s="468">
        <v>0</v>
      </c>
      <c r="J20" s="468">
        <v>0</v>
      </c>
      <c r="K20" s="468">
        <v>1</v>
      </c>
    </row>
    <row r="21" spans="1:11" ht="14.25">
      <c r="A21" s="467" t="s">
        <v>260</v>
      </c>
      <c r="B21" s="468">
        <v>0</v>
      </c>
      <c r="C21" s="468">
        <v>0</v>
      </c>
      <c r="D21" s="468">
        <v>0</v>
      </c>
      <c r="E21" s="468">
        <v>0</v>
      </c>
      <c r="F21" s="468">
        <v>0</v>
      </c>
      <c r="G21" s="468">
        <v>0</v>
      </c>
      <c r="H21" s="468">
        <v>0</v>
      </c>
      <c r="I21" s="468">
        <v>1</v>
      </c>
      <c r="J21" s="468">
        <v>0</v>
      </c>
      <c r="K21" s="468">
        <v>1</v>
      </c>
    </row>
    <row r="22" spans="1:11" s="471" customFormat="1" ht="15">
      <c r="A22" s="469" t="s">
        <v>261</v>
      </c>
      <c r="B22" s="470">
        <v>86</v>
      </c>
      <c r="C22" s="470">
        <v>28</v>
      </c>
      <c r="D22" s="470">
        <v>1575</v>
      </c>
      <c r="E22" s="470">
        <v>2316</v>
      </c>
      <c r="F22" s="470">
        <v>4604</v>
      </c>
      <c r="G22" s="470">
        <v>237</v>
      </c>
      <c r="H22" s="470">
        <v>1077</v>
      </c>
      <c r="I22" s="470">
        <v>735</v>
      </c>
      <c r="J22" s="470">
        <v>1531</v>
      </c>
      <c r="K22" s="470">
        <v>12189</v>
      </c>
    </row>
    <row r="23" spans="1:11" ht="15" customHeight="1">
      <c r="A23" s="1201" t="s">
        <v>262</v>
      </c>
      <c r="B23" s="1202"/>
      <c r="C23" s="1202"/>
      <c r="D23" s="1202"/>
      <c r="E23" s="1202"/>
      <c r="F23" s="1202"/>
      <c r="G23" s="1202"/>
      <c r="H23" s="1202"/>
      <c r="I23" s="1202"/>
      <c r="J23" s="1202"/>
      <c r="K23" s="1203"/>
    </row>
    <row r="24" spans="1:11" ht="14.25">
      <c r="A24" s="467" t="s">
        <v>263</v>
      </c>
      <c r="B24" s="468">
        <v>0</v>
      </c>
      <c r="C24" s="468">
        <v>0</v>
      </c>
      <c r="D24" s="468">
        <v>1</v>
      </c>
      <c r="E24" s="468">
        <v>0</v>
      </c>
      <c r="F24" s="468">
        <v>0</v>
      </c>
      <c r="G24" s="468">
        <v>0</v>
      </c>
      <c r="H24" s="468">
        <v>0</v>
      </c>
      <c r="I24" s="468">
        <v>0</v>
      </c>
      <c r="J24" s="468">
        <v>0</v>
      </c>
      <c r="K24" s="468">
        <v>1</v>
      </c>
    </row>
    <row r="25" spans="1:11" ht="14.25">
      <c r="A25" s="467" t="s">
        <v>264</v>
      </c>
      <c r="B25" s="468">
        <v>0</v>
      </c>
      <c r="C25" s="468">
        <v>0</v>
      </c>
      <c r="D25" s="468">
        <v>1</v>
      </c>
      <c r="E25" s="468">
        <v>1</v>
      </c>
      <c r="F25" s="468">
        <v>0</v>
      </c>
      <c r="G25" s="468">
        <v>0</v>
      </c>
      <c r="H25" s="468">
        <v>0</v>
      </c>
      <c r="I25" s="468">
        <v>0</v>
      </c>
      <c r="J25" s="468">
        <v>0</v>
      </c>
      <c r="K25" s="468">
        <v>2</v>
      </c>
    </row>
    <row r="26" spans="1:11" ht="14.25">
      <c r="A26" s="467" t="s">
        <v>265</v>
      </c>
      <c r="B26" s="468">
        <v>0</v>
      </c>
      <c r="C26" s="468">
        <v>0</v>
      </c>
      <c r="D26" s="468">
        <v>4</v>
      </c>
      <c r="E26" s="468">
        <v>1</v>
      </c>
      <c r="F26" s="468">
        <v>1</v>
      </c>
      <c r="G26" s="468">
        <v>0</v>
      </c>
      <c r="H26" s="468">
        <v>0</v>
      </c>
      <c r="I26" s="468">
        <v>9</v>
      </c>
      <c r="J26" s="468">
        <v>0</v>
      </c>
      <c r="K26" s="468">
        <v>15</v>
      </c>
    </row>
    <row r="27" spans="1:11" s="471" customFormat="1" ht="15">
      <c r="A27" s="469" t="s">
        <v>261</v>
      </c>
      <c r="B27" s="470">
        <v>0</v>
      </c>
      <c r="C27" s="470">
        <v>0</v>
      </c>
      <c r="D27" s="470">
        <v>6</v>
      </c>
      <c r="E27" s="470">
        <v>2</v>
      </c>
      <c r="F27" s="470">
        <v>1</v>
      </c>
      <c r="G27" s="470">
        <v>0</v>
      </c>
      <c r="H27" s="470">
        <v>0</v>
      </c>
      <c r="I27" s="470">
        <v>9</v>
      </c>
      <c r="J27" s="470">
        <v>0</v>
      </c>
      <c r="K27" s="470">
        <v>18</v>
      </c>
    </row>
    <row r="28" ht="12.75">
      <c r="A28" t="s">
        <v>143</v>
      </c>
    </row>
    <row r="29" spans="1:11" ht="54.75" customHeight="1">
      <c r="A29" s="1204" t="s">
        <v>266</v>
      </c>
      <c r="B29" s="1204"/>
      <c r="C29" s="1204"/>
      <c r="D29" s="1204"/>
      <c r="E29" s="1204"/>
      <c r="F29" s="1204"/>
      <c r="G29" s="1204"/>
      <c r="H29" s="1204"/>
      <c r="I29" s="1204"/>
      <c r="J29" s="1204"/>
      <c r="K29" s="1204"/>
    </row>
    <row r="30" spans="1:11" ht="14.25">
      <c r="A30" s="1204" t="s">
        <v>267</v>
      </c>
      <c r="B30" s="1204"/>
      <c r="C30" s="1204"/>
      <c r="D30" s="1204"/>
      <c r="E30" s="1204"/>
      <c r="F30" s="1204"/>
      <c r="G30" s="1204"/>
      <c r="H30" s="1204"/>
      <c r="I30" s="1204"/>
      <c r="J30" s="1204"/>
      <c r="K30" s="1204"/>
    </row>
    <row r="31" spans="1:11" ht="15">
      <c r="A31" s="1205" t="s">
        <v>268</v>
      </c>
      <c r="B31" s="1205"/>
      <c r="C31" s="1205"/>
      <c r="D31" s="1205"/>
      <c r="E31" s="1205"/>
      <c r="F31" s="1205"/>
      <c r="G31" s="1205"/>
      <c r="H31" s="1205"/>
      <c r="I31" s="1205"/>
      <c r="J31" s="1205"/>
      <c r="K31" s="1205"/>
    </row>
    <row r="32" spans="1:8" ht="12.75">
      <c r="A32" s="36" t="s">
        <v>327</v>
      </c>
      <c r="B32" s="8" t="s">
        <v>328</v>
      </c>
      <c r="E32" s="8" t="s">
        <v>329</v>
      </c>
      <c r="H32" s="8" t="s">
        <v>330</v>
      </c>
    </row>
    <row r="33" spans="1:8" ht="12.75">
      <c r="A33" s="36" t="s">
        <v>331</v>
      </c>
      <c r="B33" s="8" t="s">
        <v>332</v>
      </c>
      <c r="H33" s="8" t="s">
        <v>333</v>
      </c>
    </row>
    <row r="34" spans="1:2" ht="12.75">
      <c r="A34" s="36" t="s">
        <v>334</v>
      </c>
      <c r="B34" s="8" t="s">
        <v>335</v>
      </c>
    </row>
  </sheetData>
  <mergeCells count="4">
    <mergeCell ref="A23:K23"/>
    <mergeCell ref="A29:K29"/>
    <mergeCell ref="A30:K30"/>
    <mergeCell ref="A31:K31"/>
  </mergeCells>
  <printOptions/>
  <pageMargins left="0.75" right="0.75" top="1" bottom="1" header="0.5" footer="0.5"/>
  <pageSetup horizontalDpi="600" verticalDpi="600" orientation="landscape" scale="92" r:id="rId1"/>
</worksheet>
</file>

<file path=xl/worksheets/sheet49.xml><?xml version="1.0" encoding="utf-8"?>
<worksheet xmlns="http://schemas.openxmlformats.org/spreadsheetml/2006/main" xmlns:r="http://schemas.openxmlformats.org/officeDocument/2006/relationships">
  <dimension ref="A1:C38"/>
  <sheetViews>
    <sheetView view="pageBreakPreview" zoomScale="60" workbookViewId="0" topLeftCell="A1">
      <selection activeCell="A1" sqref="A1:IV16384"/>
    </sheetView>
  </sheetViews>
  <sheetFormatPr defaultColWidth="9.140625" defaultRowHeight="12.75"/>
  <cols>
    <col min="1" max="1" width="40.140625" style="0" customWidth="1"/>
    <col min="2" max="2" width="20.421875" style="0" customWidth="1"/>
    <col min="3" max="3" width="24.57421875" style="0" customWidth="1"/>
  </cols>
  <sheetData>
    <row r="1" spans="1:3" ht="12.75">
      <c r="A1" s="1206"/>
      <c r="B1" s="1206"/>
      <c r="C1" s="1206"/>
    </row>
    <row r="2" spans="1:3" ht="15">
      <c r="A2" s="1207" t="s">
        <v>337</v>
      </c>
      <c r="B2" s="1207"/>
      <c r="C2" s="1207"/>
    </row>
    <row r="4" spans="1:3" ht="15">
      <c r="A4" s="463" t="s">
        <v>269</v>
      </c>
      <c r="B4" s="463" t="s">
        <v>271</v>
      </c>
      <c r="C4" s="463" t="s">
        <v>272</v>
      </c>
    </row>
    <row r="5" spans="1:3" ht="14.25">
      <c r="A5" s="464" t="s">
        <v>273</v>
      </c>
      <c r="B5" s="465">
        <v>380</v>
      </c>
      <c r="C5" s="465">
        <v>19</v>
      </c>
    </row>
    <row r="6" spans="1:3" ht="14.25">
      <c r="A6" s="464" t="s">
        <v>274</v>
      </c>
      <c r="B6" s="465">
        <v>371</v>
      </c>
      <c r="C6" s="465">
        <v>41</v>
      </c>
    </row>
    <row r="7" spans="1:3" ht="14.25">
      <c r="A7" s="464" t="s">
        <v>275</v>
      </c>
      <c r="B7" s="465">
        <v>6522</v>
      </c>
      <c r="C7" s="465">
        <v>152</v>
      </c>
    </row>
    <row r="8" spans="1:3" ht="14.25">
      <c r="A8" s="464" t="s">
        <v>276</v>
      </c>
      <c r="B8" s="465">
        <v>7951</v>
      </c>
      <c r="C8" s="465">
        <v>102</v>
      </c>
    </row>
    <row r="9" spans="1:3" ht="14.25">
      <c r="A9" s="464" t="s">
        <v>277</v>
      </c>
      <c r="B9" s="465">
        <v>14505</v>
      </c>
      <c r="C9" s="465">
        <v>251</v>
      </c>
    </row>
    <row r="10" spans="1:3" ht="14.25">
      <c r="A10" s="464" t="s">
        <v>278</v>
      </c>
      <c r="B10" s="465">
        <v>4070</v>
      </c>
      <c r="C10" s="465">
        <v>690</v>
      </c>
    </row>
    <row r="11" spans="1:3" ht="14.25">
      <c r="A11" s="464" t="s">
        <v>279</v>
      </c>
      <c r="B11" s="465">
        <v>33418</v>
      </c>
      <c r="C11" s="465">
        <v>1236</v>
      </c>
    </row>
    <row r="12" spans="1:3" ht="14.25">
      <c r="A12" s="464" t="s">
        <v>280</v>
      </c>
      <c r="B12" s="465">
        <v>242013</v>
      </c>
      <c r="C12" s="465">
        <v>16000</v>
      </c>
    </row>
    <row r="13" spans="1:3" ht="14.25">
      <c r="A13" s="464" t="s">
        <v>281</v>
      </c>
      <c r="B13" s="465">
        <v>13.8</v>
      </c>
      <c r="C13" s="465">
        <v>7.7</v>
      </c>
    </row>
    <row r="14" ht="12.75">
      <c r="A14" t="s">
        <v>143</v>
      </c>
    </row>
    <row r="15" spans="1:3" ht="42.75" customHeight="1">
      <c r="A15" s="1204" t="s">
        <v>338</v>
      </c>
      <c r="B15" s="1204"/>
      <c r="C15" s="1204"/>
    </row>
    <row r="16" spans="1:3" ht="51.75" customHeight="1">
      <c r="A16" s="1139" t="s">
        <v>326</v>
      </c>
      <c r="B16" s="1139"/>
      <c r="C16" s="1139"/>
    </row>
    <row r="37" ht="45" customHeight="1"/>
    <row r="38" ht="15.75">
      <c r="A38" s="349"/>
    </row>
  </sheetData>
  <mergeCells count="4">
    <mergeCell ref="A1:C1"/>
    <mergeCell ref="A2:C2"/>
    <mergeCell ref="A15:C15"/>
    <mergeCell ref="A16:C1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22"/>
  <sheetViews>
    <sheetView view="pageBreakPreview" zoomScale="60" workbookViewId="0" topLeftCell="A1">
      <selection activeCell="A1" sqref="A1:IV16384"/>
    </sheetView>
  </sheetViews>
  <sheetFormatPr defaultColWidth="9.140625" defaultRowHeight="12.75"/>
  <cols>
    <col min="1" max="1" width="9.140625" style="65" customWidth="1"/>
    <col min="4" max="4" width="14.57421875" style="0" customWidth="1"/>
    <col min="5" max="5" width="13.57421875" style="0" customWidth="1"/>
    <col min="6" max="6" width="12.8515625" style="0" customWidth="1"/>
    <col min="7" max="7" width="18.140625" style="0" customWidth="1"/>
  </cols>
  <sheetData>
    <row r="1" spans="1:8" ht="47.25" customHeight="1">
      <c r="A1" s="969" t="s">
        <v>497</v>
      </c>
      <c r="B1" s="969"/>
      <c r="C1" s="969"/>
      <c r="D1" s="969"/>
      <c r="E1" s="969"/>
      <c r="F1" s="969"/>
      <c r="G1" s="969"/>
      <c r="H1" s="969"/>
    </row>
    <row r="2" spans="1:8" ht="38.25" customHeight="1">
      <c r="A2" s="985" t="s">
        <v>498</v>
      </c>
      <c r="B2" s="985"/>
      <c r="C2" s="985"/>
      <c r="D2" s="985"/>
      <c r="E2" s="985"/>
      <c r="F2" s="985"/>
      <c r="G2" s="985"/>
      <c r="H2" s="569"/>
    </row>
    <row r="3" ht="15.75">
      <c r="A3" s="820"/>
    </row>
    <row r="4" spans="1:7" ht="15.75">
      <c r="A4" s="959" t="s">
        <v>499</v>
      </c>
      <c r="B4" s="960"/>
      <c r="C4" s="960"/>
      <c r="D4" s="960"/>
      <c r="E4" s="960"/>
      <c r="F4" s="960"/>
      <c r="G4" s="961"/>
    </row>
    <row r="5" spans="1:7" ht="15.75">
      <c r="A5" s="821"/>
      <c r="B5" s="822"/>
      <c r="C5" s="822"/>
      <c r="D5" s="822"/>
      <c r="E5" s="822"/>
      <c r="F5" s="822"/>
      <c r="G5" s="823"/>
    </row>
    <row r="6" spans="1:7" ht="63">
      <c r="A6" s="351" t="s">
        <v>1276</v>
      </c>
      <c r="B6" s="966" t="s">
        <v>1272</v>
      </c>
      <c r="C6" s="966"/>
      <c r="D6" s="351" t="s">
        <v>500</v>
      </c>
      <c r="E6" s="351" t="s">
        <v>501</v>
      </c>
      <c r="F6" s="351" t="s">
        <v>501</v>
      </c>
      <c r="G6" s="351" t="s">
        <v>502</v>
      </c>
    </row>
    <row r="7" spans="1:7" ht="15.75">
      <c r="A7" s="591">
        <v>1</v>
      </c>
      <c r="B7" s="965" t="s">
        <v>1214</v>
      </c>
      <c r="C7" s="965"/>
      <c r="D7" s="824">
        <v>33</v>
      </c>
      <c r="E7" s="824">
        <v>508</v>
      </c>
      <c r="F7" s="824">
        <v>271</v>
      </c>
      <c r="G7" s="824">
        <v>498</v>
      </c>
    </row>
    <row r="8" spans="1:7" ht="15.75">
      <c r="A8" s="591">
        <v>2</v>
      </c>
      <c r="B8" s="965" t="s">
        <v>1249</v>
      </c>
      <c r="C8" s="965"/>
      <c r="D8" s="824">
        <v>10</v>
      </c>
      <c r="E8" s="824">
        <v>88</v>
      </c>
      <c r="F8" s="824">
        <v>34</v>
      </c>
      <c r="G8" s="824">
        <v>39</v>
      </c>
    </row>
    <row r="9" spans="1:7" ht="15.75">
      <c r="A9" s="591">
        <v>3</v>
      </c>
      <c r="B9" s="965" t="s">
        <v>1218</v>
      </c>
      <c r="C9" s="965"/>
      <c r="D9" s="824">
        <v>184</v>
      </c>
      <c r="E9" s="824">
        <v>286</v>
      </c>
      <c r="F9" s="824">
        <v>123</v>
      </c>
      <c r="G9" s="824">
        <v>263</v>
      </c>
    </row>
    <row r="10" spans="1:7" ht="15.75">
      <c r="A10" s="591">
        <v>4</v>
      </c>
      <c r="B10" s="965" t="s">
        <v>1222</v>
      </c>
      <c r="C10" s="965"/>
      <c r="D10" s="824">
        <v>27</v>
      </c>
      <c r="E10" s="824">
        <v>29</v>
      </c>
      <c r="F10" s="824">
        <v>88</v>
      </c>
      <c r="G10" s="824">
        <v>156</v>
      </c>
    </row>
    <row r="11" spans="1:7" ht="15.75">
      <c r="A11" s="591">
        <v>5</v>
      </c>
      <c r="B11" s="965" t="s">
        <v>1223</v>
      </c>
      <c r="C11" s="965"/>
      <c r="D11" s="824">
        <v>40</v>
      </c>
      <c r="E11" s="824">
        <v>226</v>
      </c>
      <c r="F11" s="824">
        <v>178</v>
      </c>
      <c r="G11" s="824">
        <v>222</v>
      </c>
    </row>
    <row r="12" spans="1:7" ht="15.75">
      <c r="A12" s="591">
        <v>6</v>
      </c>
      <c r="B12" s="965" t="s">
        <v>1225</v>
      </c>
      <c r="C12" s="965"/>
      <c r="D12" s="824">
        <v>112</v>
      </c>
      <c r="E12" s="824">
        <v>184</v>
      </c>
      <c r="F12" s="824">
        <v>152</v>
      </c>
      <c r="G12" s="824">
        <v>406</v>
      </c>
    </row>
    <row r="13" spans="1:7" ht="15.75">
      <c r="A13" s="591">
        <v>7</v>
      </c>
      <c r="B13" s="965" t="s">
        <v>1229</v>
      </c>
      <c r="C13" s="965"/>
      <c r="D13" s="824">
        <v>26</v>
      </c>
      <c r="E13" s="824">
        <v>63</v>
      </c>
      <c r="F13" s="824">
        <v>57</v>
      </c>
      <c r="G13" s="824">
        <v>641</v>
      </c>
    </row>
    <row r="14" spans="1:7" ht="15.75">
      <c r="A14" s="591">
        <v>8</v>
      </c>
      <c r="B14" s="965" t="s">
        <v>1233</v>
      </c>
      <c r="C14" s="965"/>
      <c r="D14" s="824">
        <v>41</v>
      </c>
      <c r="E14" s="824">
        <v>362</v>
      </c>
      <c r="F14" s="824">
        <v>352</v>
      </c>
      <c r="G14" s="824">
        <v>581</v>
      </c>
    </row>
    <row r="15" spans="1:7" ht="15.75">
      <c r="A15" s="591">
        <v>9</v>
      </c>
      <c r="B15" s="965" t="s">
        <v>1236</v>
      </c>
      <c r="C15" s="965"/>
      <c r="D15" s="824">
        <v>17</v>
      </c>
      <c r="E15" s="824">
        <v>65</v>
      </c>
      <c r="F15" s="824">
        <v>44</v>
      </c>
      <c r="G15" s="824">
        <v>346</v>
      </c>
    </row>
    <row r="16" spans="1:7" ht="31.5" customHeight="1">
      <c r="A16" s="591">
        <v>10</v>
      </c>
      <c r="B16" s="965" t="s">
        <v>1051</v>
      </c>
      <c r="C16" s="965"/>
      <c r="D16" s="824">
        <v>35</v>
      </c>
      <c r="E16" s="824">
        <v>57</v>
      </c>
      <c r="F16" s="824">
        <v>25</v>
      </c>
      <c r="G16" s="824">
        <v>100</v>
      </c>
    </row>
    <row r="17" spans="1:7" ht="15.75">
      <c r="A17" s="591">
        <v>11</v>
      </c>
      <c r="B17" s="965" t="s">
        <v>1366</v>
      </c>
      <c r="C17" s="965"/>
      <c r="D17" s="824" t="s">
        <v>1273</v>
      </c>
      <c r="E17" s="824">
        <v>7</v>
      </c>
      <c r="F17" s="824">
        <v>7</v>
      </c>
      <c r="G17" s="824">
        <v>22</v>
      </c>
    </row>
    <row r="18" spans="1:7" ht="15.75">
      <c r="A18" s="591">
        <v>12</v>
      </c>
      <c r="B18" s="965" t="s">
        <v>1240</v>
      </c>
      <c r="C18" s="965"/>
      <c r="D18" s="824">
        <v>4</v>
      </c>
      <c r="E18" s="824">
        <v>11</v>
      </c>
      <c r="F18" s="824">
        <v>19</v>
      </c>
      <c r="G18" s="824">
        <v>20</v>
      </c>
    </row>
    <row r="19" spans="1:7" ht="15.75">
      <c r="A19" s="591">
        <v>13</v>
      </c>
      <c r="B19" s="965" t="s">
        <v>1458</v>
      </c>
      <c r="C19" s="965"/>
      <c r="D19" s="824">
        <v>1</v>
      </c>
      <c r="E19" s="824">
        <v>28</v>
      </c>
      <c r="F19" s="824">
        <v>26</v>
      </c>
      <c r="G19" s="824">
        <v>28</v>
      </c>
    </row>
    <row r="20" spans="1:7" ht="15.75">
      <c r="A20" s="966" t="s">
        <v>261</v>
      </c>
      <c r="B20" s="966"/>
      <c r="C20" s="966"/>
      <c r="D20" s="825">
        <v>530</v>
      </c>
      <c r="E20" s="825">
        <v>1914</v>
      </c>
      <c r="F20" s="825">
        <v>1376</v>
      </c>
      <c r="G20" s="825">
        <v>3322</v>
      </c>
    </row>
    <row r="21" spans="1:7" ht="15.75">
      <c r="A21" s="967" t="s">
        <v>503</v>
      </c>
      <c r="B21" s="967"/>
      <c r="C21" s="967"/>
      <c r="D21" s="967"/>
      <c r="E21" s="967"/>
      <c r="F21" s="967"/>
      <c r="G21" s="967"/>
    </row>
    <row r="22" spans="1:7" ht="15.75">
      <c r="A22" s="968" t="s">
        <v>504</v>
      </c>
      <c r="B22" s="968"/>
      <c r="C22" s="968"/>
      <c r="D22" s="968"/>
      <c r="E22" s="968"/>
      <c r="F22" s="968"/>
      <c r="G22" s="968"/>
    </row>
  </sheetData>
  <mergeCells count="20">
    <mergeCell ref="A1:H1"/>
    <mergeCell ref="A2:G2"/>
    <mergeCell ref="A4:G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20:C20"/>
    <mergeCell ref="A21:G21"/>
    <mergeCell ref="A22:G22"/>
  </mergeCells>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G14"/>
  <sheetViews>
    <sheetView view="pageBreakPreview" zoomScale="60" workbookViewId="0" topLeftCell="A1">
      <selection activeCell="K33" sqref="K33"/>
    </sheetView>
  </sheetViews>
  <sheetFormatPr defaultColWidth="9.140625" defaultRowHeight="12.75"/>
  <cols>
    <col min="2" max="2" width="14.7109375" style="0" bestFit="1" customWidth="1"/>
    <col min="3" max="3" width="48.8515625" style="0" customWidth="1"/>
  </cols>
  <sheetData>
    <row r="1" spans="1:7" ht="52.5" customHeight="1">
      <c r="A1" s="887" t="s">
        <v>147</v>
      </c>
      <c r="B1" s="887"/>
      <c r="C1" s="887"/>
      <c r="D1" s="344"/>
      <c r="E1" s="344"/>
      <c r="F1" s="344"/>
      <c r="G1" s="344"/>
    </row>
    <row r="2" ht="15.75">
      <c r="A2" s="349"/>
    </row>
    <row r="3" spans="1:3" ht="15.75">
      <c r="A3" s="959" t="s">
        <v>148</v>
      </c>
      <c r="B3" s="960"/>
      <c r="C3" s="961"/>
    </row>
    <row r="4" spans="1:3" ht="15.75">
      <c r="A4" s="1208" t="s">
        <v>149</v>
      </c>
      <c r="B4" s="1209"/>
      <c r="C4" s="1210"/>
    </row>
    <row r="5" spans="1:3" ht="15.75">
      <c r="A5" s="459"/>
      <c r="B5" s="460"/>
      <c r="C5" s="461"/>
    </row>
    <row r="6" spans="1:3" ht="15.75">
      <c r="A6" s="462" t="s">
        <v>1276</v>
      </c>
      <c r="B6" s="352" t="s">
        <v>150</v>
      </c>
      <c r="C6" s="352" t="s">
        <v>151</v>
      </c>
    </row>
    <row r="7" spans="1:3" ht="15.75">
      <c r="A7" s="352">
        <v>1</v>
      </c>
      <c r="B7" s="352">
        <v>2</v>
      </c>
      <c r="C7" s="352">
        <v>3</v>
      </c>
    </row>
    <row r="8" spans="1:3" ht="15.75">
      <c r="A8" s="355">
        <v>1</v>
      </c>
      <c r="B8" s="354" t="s">
        <v>152</v>
      </c>
      <c r="C8" s="355">
        <v>287</v>
      </c>
    </row>
    <row r="9" spans="1:3" ht="15.75">
      <c r="A9" s="355">
        <v>2</v>
      </c>
      <c r="B9" s="354" t="s">
        <v>153</v>
      </c>
      <c r="C9" s="355">
        <v>167</v>
      </c>
    </row>
    <row r="10" spans="1:3" ht="15.75">
      <c r="A10" s="355">
        <v>3</v>
      </c>
      <c r="B10" s="354" t="s">
        <v>154</v>
      </c>
      <c r="C10" s="355">
        <v>1366</v>
      </c>
    </row>
    <row r="11" spans="1:3" ht="15.75">
      <c r="A11" s="355">
        <v>4</v>
      </c>
      <c r="B11" s="354" t="s">
        <v>155</v>
      </c>
      <c r="C11" s="355">
        <v>40</v>
      </c>
    </row>
    <row r="12" spans="1:3" ht="15.75">
      <c r="A12" s="355">
        <v>5</v>
      </c>
      <c r="B12" s="354" t="s">
        <v>156</v>
      </c>
      <c r="C12" s="355">
        <v>28</v>
      </c>
    </row>
    <row r="13" spans="1:3" ht="15.75">
      <c r="A13" s="345"/>
      <c r="B13" s="345"/>
      <c r="C13" s="345"/>
    </row>
    <row r="14" spans="1:3" ht="15.75">
      <c r="A14" s="968" t="s">
        <v>143</v>
      </c>
      <c r="B14" s="968"/>
      <c r="C14" s="968"/>
    </row>
  </sheetData>
  <mergeCells count="4">
    <mergeCell ref="A1:C1"/>
    <mergeCell ref="A3:C3"/>
    <mergeCell ref="A4:C4"/>
    <mergeCell ref="A14:C14"/>
  </mergeCells>
  <printOptions/>
  <pageMargins left="0.75" right="0.75" top="1" bottom="1" header="0.5" footer="0.5"/>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dimension ref="A1:G35"/>
  <sheetViews>
    <sheetView view="pageBreakPreview" zoomScale="60" workbookViewId="0" topLeftCell="A1">
      <selection activeCell="A1" sqref="A1:IV16384"/>
    </sheetView>
  </sheetViews>
  <sheetFormatPr defaultColWidth="9.140625" defaultRowHeight="12.75"/>
  <cols>
    <col min="1" max="1" width="4.421875" style="0" customWidth="1"/>
    <col min="2" max="2" width="20.421875" style="0" customWidth="1"/>
    <col min="3" max="3" width="8.421875" style="0" bestFit="1" customWidth="1"/>
    <col min="4" max="4" width="8.28125" style="0" bestFit="1" customWidth="1"/>
    <col min="5" max="5" width="12.421875" style="0" customWidth="1"/>
    <col min="6" max="6" width="10.421875" style="0" customWidth="1"/>
    <col min="7" max="7" width="12.00390625" style="0" customWidth="1"/>
  </cols>
  <sheetData>
    <row r="1" spans="1:7" ht="15">
      <c r="A1" s="987" t="s">
        <v>113</v>
      </c>
      <c r="B1" s="987"/>
      <c r="C1" s="987"/>
      <c r="D1" s="987"/>
      <c r="E1" s="987"/>
      <c r="F1" s="987"/>
      <c r="G1" s="987"/>
    </row>
    <row r="2" spans="1:2" ht="9.75" customHeight="1">
      <c r="A2" s="8"/>
      <c r="B2" s="8"/>
    </row>
    <row r="3" spans="1:7" ht="63.75">
      <c r="A3" s="37" t="s">
        <v>1276</v>
      </c>
      <c r="B3" s="37" t="s">
        <v>114</v>
      </c>
      <c r="C3" s="42" t="s">
        <v>115</v>
      </c>
      <c r="D3" s="37" t="s">
        <v>116</v>
      </c>
      <c r="E3" s="37" t="s">
        <v>117</v>
      </c>
      <c r="F3" s="37" t="s">
        <v>118</v>
      </c>
      <c r="G3" s="37" t="s">
        <v>119</v>
      </c>
    </row>
    <row r="4" spans="1:7" ht="12.75">
      <c r="A4" s="62">
        <v>1</v>
      </c>
      <c r="B4" s="37">
        <v>2</v>
      </c>
      <c r="C4" s="67">
        <v>3</v>
      </c>
      <c r="D4" s="67">
        <v>4</v>
      </c>
      <c r="E4" s="67">
        <v>5</v>
      </c>
      <c r="F4" s="67">
        <v>6</v>
      </c>
      <c r="G4" s="67">
        <v>7</v>
      </c>
    </row>
    <row r="5" spans="1:7" ht="9.75" customHeight="1">
      <c r="A5" s="123"/>
      <c r="B5" s="446"/>
      <c r="C5" s="123"/>
      <c r="D5" s="122"/>
      <c r="E5" s="123"/>
      <c r="F5" s="68" t="s">
        <v>120</v>
      </c>
      <c r="G5" s="129"/>
    </row>
    <row r="6" spans="1:7" ht="12.75">
      <c r="A6" s="447" t="s">
        <v>121</v>
      </c>
      <c r="B6" s="448" t="s">
        <v>122</v>
      </c>
      <c r="C6" s="449"/>
      <c r="D6" s="450"/>
      <c r="E6" s="19"/>
      <c r="F6" s="21"/>
      <c r="G6" s="4"/>
    </row>
    <row r="7" spans="1:7" ht="12.75">
      <c r="A7" s="20">
        <v>1</v>
      </c>
      <c r="B7" s="295" t="s">
        <v>123</v>
      </c>
      <c r="C7" s="449">
        <v>1021</v>
      </c>
      <c r="D7" s="451">
        <v>69</v>
      </c>
      <c r="E7" s="139">
        <v>6.75</v>
      </c>
      <c r="F7" s="19">
        <v>8</v>
      </c>
      <c r="G7" s="452">
        <v>7</v>
      </c>
    </row>
    <row r="8" spans="1:7" ht="12.75">
      <c r="A8" s="20">
        <v>2</v>
      </c>
      <c r="B8" s="295" t="s">
        <v>124</v>
      </c>
      <c r="C8" s="449">
        <v>281821</v>
      </c>
      <c r="D8" s="451">
        <v>17643</v>
      </c>
      <c r="E8" s="19">
        <v>6.26</v>
      </c>
      <c r="F8" s="19" t="s">
        <v>125</v>
      </c>
      <c r="G8" s="452">
        <v>1700</v>
      </c>
    </row>
    <row r="9" spans="1:7" ht="12.75">
      <c r="A9" s="19"/>
      <c r="B9" s="4"/>
      <c r="C9" s="453"/>
      <c r="D9" s="452"/>
      <c r="E9" s="19"/>
      <c r="F9" s="19"/>
      <c r="G9" s="452"/>
    </row>
    <row r="10" spans="1:7" ht="12.75">
      <c r="A10" s="447" t="s">
        <v>126</v>
      </c>
      <c r="B10" s="448" t="s">
        <v>127</v>
      </c>
      <c r="C10" s="453"/>
      <c r="D10" s="446"/>
      <c r="E10" s="19"/>
      <c r="F10" s="19"/>
      <c r="G10" s="452"/>
    </row>
    <row r="11" spans="1:7" ht="12.75">
      <c r="A11" s="20">
        <v>1</v>
      </c>
      <c r="B11" s="295" t="s">
        <v>128</v>
      </c>
      <c r="C11" s="453">
        <v>11813</v>
      </c>
      <c r="D11" s="446">
        <v>903</v>
      </c>
      <c r="E11" s="19">
        <v>7.64</v>
      </c>
      <c r="F11" s="19" t="s">
        <v>129</v>
      </c>
      <c r="G11" s="452" t="s">
        <v>129</v>
      </c>
    </row>
    <row r="12" spans="1:7" ht="12.75">
      <c r="A12" s="20">
        <v>2</v>
      </c>
      <c r="B12" s="295" t="s">
        <v>130</v>
      </c>
      <c r="C12" s="453">
        <v>12000</v>
      </c>
      <c r="D12" s="446">
        <v>1236</v>
      </c>
      <c r="E12" s="454">
        <v>10.3</v>
      </c>
      <c r="F12" s="19" t="s">
        <v>131</v>
      </c>
      <c r="G12" s="452" t="s">
        <v>132</v>
      </c>
    </row>
    <row r="13" spans="1:7" ht="12.75">
      <c r="A13" s="20">
        <v>3</v>
      </c>
      <c r="B13" s="295" t="s">
        <v>133</v>
      </c>
      <c r="C13" s="453">
        <v>40000</v>
      </c>
      <c r="D13" s="446">
        <v>7182</v>
      </c>
      <c r="E13" s="19">
        <v>17.95</v>
      </c>
      <c r="F13" s="19" t="s">
        <v>134</v>
      </c>
      <c r="G13" s="452" t="s">
        <v>129</v>
      </c>
    </row>
    <row r="14" spans="1:7" ht="12.75">
      <c r="A14" s="20">
        <v>4</v>
      </c>
      <c r="B14" s="295" t="s">
        <v>135</v>
      </c>
      <c r="C14" s="453">
        <v>98998</v>
      </c>
      <c r="D14" s="446">
        <v>14588</v>
      </c>
      <c r="E14" s="19">
        <v>14.73</v>
      </c>
      <c r="F14" s="19" t="s">
        <v>136</v>
      </c>
      <c r="G14" s="452" t="s">
        <v>137</v>
      </c>
    </row>
    <row r="15" spans="1:7" ht="12.75">
      <c r="A15" s="20">
        <v>5</v>
      </c>
      <c r="B15" s="295" t="s">
        <v>138</v>
      </c>
      <c r="C15" s="453">
        <v>17000</v>
      </c>
      <c r="D15" s="446">
        <v>2303</v>
      </c>
      <c r="E15" s="19">
        <v>13.55</v>
      </c>
      <c r="F15" s="19" t="s">
        <v>139</v>
      </c>
      <c r="G15" s="452" t="s">
        <v>129</v>
      </c>
    </row>
    <row r="16" spans="1:7" ht="12.75">
      <c r="A16" s="20">
        <v>6</v>
      </c>
      <c r="B16" s="295" t="s">
        <v>140</v>
      </c>
      <c r="C16" s="453">
        <v>16236</v>
      </c>
      <c r="D16" s="446">
        <v>2852</v>
      </c>
      <c r="E16" s="19">
        <v>17.56</v>
      </c>
      <c r="F16" s="19" t="s">
        <v>141</v>
      </c>
      <c r="G16" s="452" t="s">
        <v>142</v>
      </c>
    </row>
    <row r="17" spans="1:7" ht="12.75">
      <c r="A17" s="15"/>
      <c r="B17" s="6"/>
      <c r="C17" s="455"/>
      <c r="D17" s="456"/>
      <c r="E17" s="18"/>
      <c r="F17" s="18"/>
      <c r="G17" s="456"/>
    </row>
    <row r="19" ht="12.75">
      <c r="A19" t="s">
        <v>143</v>
      </c>
    </row>
    <row r="20" ht="12.75">
      <c r="A20" s="137" t="s">
        <v>144</v>
      </c>
    </row>
    <row r="21" spans="2:7" ht="54.75" customHeight="1">
      <c r="B21" s="1211" t="s">
        <v>145</v>
      </c>
      <c r="C21" s="1211"/>
      <c r="D21" s="1211"/>
      <c r="E21" s="1211"/>
      <c r="F21" s="1211"/>
      <c r="G21" s="1211"/>
    </row>
    <row r="22" spans="2:7" ht="95.25" customHeight="1">
      <c r="B22" s="1211" t="s">
        <v>146</v>
      </c>
      <c r="C22" s="1211"/>
      <c r="D22" s="1211"/>
      <c r="E22" s="1211"/>
      <c r="F22" s="1211"/>
      <c r="G22" s="1211"/>
    </row>
    <row r="23" spans="2:7" ht="78" customHeight="1">
      <c r="B23" s="1211"/>
      <c r="C23" s="1211"/>
      <c r="D23" s="1211"/>
      <c r="E23" s="1211"/>
      <c r="F23" s="1211"/>
      <c r="G23" s="1211"/>
    </row>
    <row r="29" spans="3:4" ht="12.75">
      <c r="C29" s="457"/>
      <c r="D29" s="457"/>
    </row>
    <row r="30" spans="2:4" ht="12.75">
      <c r="B30" s="457"/>
      <c r="C30" s="457"/>
      <c r="D30" s="457"/>
    </row>
    <row r="31" spans="3:4" ht="12.75">
      <c r="C31" s="458"/>
      <c r="D31" s="458"/>
    </row>
    <row r="32" spans="3:4" ht="12.75">
      <c r="C32" s="26"/>
      <c r="D32" s="26"/>
    </row>
    <row r="33" spans="3:4" ht="12.75">
      <c r="C33" s="26"/>
      <c r="D33" s="26"/>
    </row>
    <row r="34" spans="3:4" ht="12.75">
      <c r="C34" s="26"/>
      <c r="D34" s="26"/>
    </row>
    <row r="35" spans="3:4" ht="12.75">
      <c r="C35" s="26"/>
      <c r="D35" s="26"/>
    </row>
  </sheetData>
  <mergeCells count="4">
    <mergeCell ref="A1:G1"/>
    <mergeCell ref="B21:G21"/>
    <mergeCell ref="B22:G22"/>
    <mergeCell ref="B23:G23"/>
  </mergeCells>
  <conditionalFormatting sqref="C30:D35">
    <cfRule type="cellIs" priority="1" dxfId="0" operator="between" stopIfTrue="1">
      <formula>"c25"</formula>
      <formula>"e42"</formula>
    </cfRule>
  </conditionalFormatting>
  <printOptions/>
  <pageMargins left="0.75" right="0.75" top="1" bottom="1"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dimension ref="A2:E42"/>
  <sheetViews>
    <sheetView view="pageBreakPreview" zoomScale="60" workbookViewId="0" topLeftCell="A1">
      <selection activeCell="A42" sqref="A42:E42"/>
    </sheetView>
  </sheetViews>
  <sheetFormatPr defaultColWidth="9.140625" defaultRowHeight="12.75"/>
  <cols>
    <col min="1" max="1" width="13.28125" style="65" customWidth="1"/>
    <col min="2" max="2" width="18.140625" style="0" customWidth="1"/>
    <col min="3" max="3" width="25.57421875" style="0" customWidth="1"/>
    <col min="4" max="4" width="18.57421875" style="0" customWidth="1"/>
    <col min="5" max="5" width="12.7109375" style="0" customWidth="1"/>
  </cols>
  <sheetData>
    <row r="2" spans="1:5" ht="15.75">
      <c r="A2" s="1212" t="s">
        <v>72</v>
      </c>
      <c r="B2" s="1212"/>
      <c r="C2" s="1212"/>
      <c r="D2" s="1212"/>
      <c r="E2" s="1212"/>
    </row>
    <row r="3" spans="1:5" ht="15.75">
      <c r="A3" s="443" t="s">
        <v>73</v>
      </c>
      <c r="B3" s="444" t="s">
        <v>74</v>
      </c>
      <c r="C3" s="444" t="s">
        <v>75</v>
      </c>
      <c r="D3" s="444" t="s">
        <v>76</v>
      </c>
      <c r="E3" s="444" t="s">
        <v>77</v>
      </c>
    </row>
    <row r="4" spans="1:5" ht="15.75">
      <c r="A4" s="355">
        <v>1</v>
      </c>
      <c r="B4" s="354" t="s">
        <v>78</v>
      </c>
      <c r="C4" s="354"/>
      <c r="D4" s="354">
        <v>174225</v>
      </c>
      <c r="E4" s="354"/>
    </row>
    <row r="5" spans="1:5" ht="15.75">
      <c r="A5" s="355"/>
      <c r="B5" s="354"/>
      <c r="C5" s="354" t="s">
        <v>79</v>
      </c>
      <c r="D5" s="354">
        <v>98618</v>
      </c>
      <c r="E5" s="354">
        <v>3.3</v>
      </c>
    </row>
    <row r="6" spans="1:5" ht="15.75">
      <c r="A6" s="355"/>
      <c r="B6" s="354"/>
      <c r="C6" s="354" t="s">
        <v>80</v>
      </c>
      <c r="D6" s="354">
        <v>75607</v>
      </c>
      <c r="E6" s="354">
        <v>2.3</v>
      </c>
    </row>
    <row r="7" spans="1:5" ht="15.75">
      <c r="A7" s="355">
        <v>2</v>
      </c>
      <c r="B7" s="354" t="s">
        <v>81</v>
      </c>
      <c r="C7" s="354"/>
      <c r="D7" s="354">
        <v>210385</v>
      </c>
      <c r="E7" s="354"/>
    </row>
    <row r="8" spans="1:5" ht="15.75">
      <c r="A8" s="355"/>
      <c r="B8" s="354"/>
      <c r="C8" s="354" t="s">
        <v>82</v>
      </c>
      <c r="D8" s="354">
        <v>69033</v>
      </c>
      <c r="E8" s="354">
        <v>2.1</v>
      </c>
    </row>
    <row r="9" spans="1:5" ht="15.75">
      <c r="A9" s="355"/>
      <c r="B9" s="354"/>
      <c r="C9" s="354" t="s">
        <v>83</v>
      </c>
      <c r="D9" s="354">
        <v>52596</v>
      </c>
      <c r="E9" s="354">
        <v>1.6</v>
      </c>
    </row>
    <row r="10" spans="1:5" ht="15.75">
      <c r="A10" s="355"/>
      <c r="B10" s="354"/>
      <c r="C10" s="354" t="s">
        <v>84</v>
      </c>
      <c r="D10" s="354">
        <v>6575</v>
      </c>
      <c r="E10" s="354">
        <v>0.2</v>
      </c>
    </row>
    <row r="11" spans="1:5" ht="15.75">
      <c r="A11" s="355"/>
      <c r="B11" s="354"/>
      <c r="C11" s="354" t="s">
        <v>85</v>
      </c>
      <c r="D11" s="354">
        <v>82182</v>
      </c>
      <c r="E11" s="354">
        <v>2.5</v>
      </c>
    </row>
    <row r="12" spans="1:5" ht="15.75">
      <c r="A12" s="355">
        <v>3</v>
      </c>
      <c r="B12" s="354" t="s">
        <v>86</v>
      </c>
      <c r="C12" s="354"/>
      <c r="D12" s="354">
        <v>213672</v>
      </c>
      <c r="E12" s="354"/>
    </row>
    <row r="13" spans="1:5" ht="15.75">
      <c r="A13" s="355"/>
      <c r="B13" s="354"/>
      <c r="C13" s="354" t="s">
        <v>87</v>
      </c>
      <c r="D13" s="354">
        <v>36160</v>
      </c>
      <c r="E13" s="354">
        <v>1.1</v>
      </c>
    </row>
    <row r="14" spans="1:5" ht="15.75">
      <c r="A14" s="355"/>
      <c r="B14" s="354"/>
      <c r="C14" s="354" t="s">
        <v>88</v>
      </c>
      <c r="D14" s="354">
        <v>177512</v>
      </c>
      <c r="E14" s="354">
        <v>5.4</v>
      </c>
    </row>
    <row r="15" spans="1:5" ht="15.75">
      <c r="A15" s="355">
        <v>4</v>
      </c>
      <c r="B15" s="354" t="s">
        <v>89</v>
      </c>
      <c r="C15" s="354"/>
      <c r="D15" s="354">
        <v>545686</v>
      </c>
      <c r="E15" s="354"/>
    </row>
    <row r="16" spans="1:5" ht="15.75">
      <c r="A16" s="355"/>
      <c r="B16" s="354"/>
      <c r="C16" s="354" t="s">
        <v>90</v>
      </c>
      <c r="D16" s="354">
        <v>121629</v>
      </c>
      <c r="E16" s="354">
        <v>3.7</v>
      </c>
    </row>
    <row r="17" spans="1:5" ht="15.75">
      <c r="A17" s="355"/>
      <c r="B17" s="354"/>
      <c r="C17" s="354" t="s">
        <v>91</v>
      </c>
      <c r="D17" s="354">
        <v>424057</v>
      </c>
      <c r="E17" s="354">
        <v>12.9</v>
      </c>
    </row>
    <row r="18" spans="1:5" ht="15.75">
      <c r="A18" s="355">
        <v>5</v>
      </c>
      <c r="B18" s="354" t="s">
        <v>1301</v>
      </c>
      <c r="C18" s="354"/>
      <c r="D18" s="354">
        <v>131491</v>
      </c>
      <c r="E18" s="354"/>
    </row>
    <row r="19" spans="1:5" ht="15.75">
      <c r="A19" s="355"/>
      <c r="B19" s="354"/>
      <c r="C19" s="354" t="s">
        <v>92</v>
      </c>
      <c r="D19" s="354">
        <v>65745</v>
      </c>
      <c r="E19" s="354">
        <v>2</v>
      </c>
    </row>
    <row r="20" spans="1:5" ht="15.75">
      <c r="A20" s="355"/>
      <c r="B20" s="354"/>
      <c r="C20" s="354" t="s">
        <v>93</v>
      </c>
      <c r="D20" s="354">
        <v>65745</v>
      </c>
      <c r="E20" s="354">
        <v>2</v>
      </c>
    </row>
    <row r="21" spans="1:5" ht="15.75">
      <c r="A21" s="355">
        <v>6</v>
      </c>
      <c r="B21" s="354" t="s">
        <v>94</v>
      </c>
      <c r="C21" s="354"/>
      <c r="D21" s="354">
        <v>1377363</v>
      </c>
      <c r="E21" s="354"/>
    </row>
    <row r="22" spans="1:5" ht="15.75">
      <c r="A22" s="355"/>
      <c r="B22" s="354"/>
      <c r="C22" s="354" t="s">
        <v>95</v>
      </c>
      <c r="D22" s="354">
        <v>341875</v>
      </c>
      <c r="E22" s="354">
        <v>10.4</v>
      </c>
    </row>
    <row r="23" spans="1:5" ht="15.75">
      <c r="A23" s="355"/>
      <c r="B23" s="354"/>
      <c r="C23" s="354" t="s">
        <v>96</v>
      </c>
      <c r="D23" s="354">
        <v>410908</v>
      </c>
      <c r="E23" s="354">
        <v>12.5</v>
      </c>
    </row>
    <row r="24" spans="1:5" ht="15.75">
      <c r="A24" s="355"/>
      <c r="B24" s="354"/>
      <c r="C24" s="354" t="s">
        <v>97</v>
      </c>
      <c r="D24" s="354">
        <v>207098</v>
      </c>
      <c r="E24" s="354">
        <v>6.3</v>
      </c>
    </row>
    <row r="25" spans="1:5" ht="15.75">
      <c r="A25" s="355"/>
      <c r="B25" s="354"/>
      <c r="C25" s="354" t="s">
        <v>98</v>
      </c>
      <c r="D25" s="354">
        <v>177512</v>
      </c>
      <c r="E25" s="354">
        <v>5.4</v>
      </c>
    </row>
    <row r="26" spans="1:5" ht="15.75">
      <c r="A26" s="355"/>
      <c r="B26" s="354"/>
      <c r="C26" s="354" t="s">
        <v>1297</v>
      </c>
      <c r="D26" s="354">
        <v>239970</v>
      </c>
      <c r="E26" s="354">
        <v>7.3</v>
      </c>
    </row>
    <row r="27" spans="1:5" ht="15.75">
      <c r="A27" s="355">
        <v>7</v>
      </c>
      <c r="B27" s="354" t="s">
        <v>99</v>
      </c>
      <c r="C27" s="354"/>
      <c r="D27" s="354">
        <v>355024</v>
      </c>
      <c r="E27" s="354"/>
    </row>
    <row r="28" spans="1:5" ht="15.75">
      <c r="A28" s="355"/>
      <c r="B28" s="354"/>
      <c r="C28" s="354" t="s">
        <v>100</v>
      </c>
      <c r="D28" s="354">
        <v>207098</v>
      </c>
      <c r="E28" s="354">
        <v>6.3</v>
      </c>
    </row>
    <row r="29" spans="1:5" ht="15.75">
      <c r="A29" s="355"/>
      <c r="B29" s="354"/>
      <c r="C29" s="354" t="s">
        <v>101</v>
      </c>
      <c r="D29" s="354">
        <v>147927</v>
      </c>
      <c r="E29" s="354">
        <v>4.5</v>
      </c>
    </row>
    <row r="30" spans="1:5" ht="15.75">
      <c r="A30" s="355"/>
      <c r="B30" s="354" t="s">
        <v>102</v>
      </c>
      <c r="C30" s="354"/>
      <c r="D30" s="354">
        <v>82182</v>
      </c>
      <c r="E30" s="354"/>
    </row>
    <row r="31" spans="1:5" ht="15.75">
      <c r="A31" s="355">
        <v>8</v>
      </c>
      <c r="B31" s="354"/>
      <c r="C31" s="354" t="s">
        <v>103</v>
      </c>
      <c r="D31" s="354">
        <v>62458</v>
      </c>
      <c r="E31" s="354">
        <v>1.9</v>
      </c>
    </row>
    <row r="32" spans="1:5" ht="15.75">
      <c r="A32" s="355"/>
      <c r="B32" s="354"/>
      <c r="C32" s="354" t="s">
        <v>1303</v>
      </c>
      <c r="D32" s="354">
        <v>19724</v>
      </c>
      <c r="E32" s="354">
        <v>0.6</v>
      </c>
    </row>
    <row r="33" spans="1:5" ht="15.75">
      <c r="A33" s="355">
        <v>9</v>
      </c>
      <c r="B33" s="354" t="s">
        <v>104</v>
      </c>
      <c r="C33" s="354"/>
      <c r="D33" s="354">
        <v>170938</v>
      </c>
      <c r="E33" s="354"/>
    </row>
    <row r="34" spans="1:5" ht="15.75">
      <c r="A34" s="355"/>
      <c r="B34" s="354"/>
      <c r="C34" s="354" t="s">
        <v>105</v>
      </c>
      <c r="D34" s="354">
        <v>65745</v>
      </c>
      <c r="E34" s="354">
        <v>2</v>
      </c>
    </row>
    <row r="35" spans="1:5" ht="15.75">
      <c r="A35" s="355"/>
      <c r="B35" s="354"/>
      <c r="C35" s="354" t="s">
        <v>106</v>
      </c>
      <c r="D35" s="354">
        <v>105192</v>
      </c>
      <c r="E35" s="354">
        <v>3.2</v>
      </c>
    </row>
    <row r="36" spans="1:5" ht="15.75">
      <c r="A36" s="355">
        <v>10</v>
      </c>
      <c r="B36" s="354" t="s">
        <v>107</v>
      </c>
      <c r="C36" s="354"/>
      <c r="D36" s="354">
        <v>12971</v>
      </c>
      <c r="E36" s="354"/>
    </row>
    <row r="37" spans="1:5" ht="15.75">
      <c r="A37" s="355"/>
      <c r="B37" s="354"/>
      <c r="C37" s="354" t="s">
        <v>108</v>
      </c>
      <c r="D37" s="354">
        <v>6575</v>
      </c>
      <c r="E37" s="354">
        <v>0.2</v>
      </c>
    </row>
    <row r="38" spans="1:5" ht="15.75">
      <c r="A38" s="355"/>
      <c r="B38" s="354"/>
      <c r="C38" s="354" t="s">
        <v>109</v>
      </c>
      <c r="D38" s="354">
        <v>3287</v>
      </c>
      <c r="E38" s="354">
        <v>0.1</v>
      </c>
    </row>
    <row r="39" spans="1:5" ht="15.75">
      <c r="A39" s="355"/>
      <c r="B39" s="354"/>
      <c r="C39" s="354" t="s">
        <v>110</v>
      </c>
      <c r="D39" s="354">
        <v>3110</v>
      </c>
      <c r="E39" s="354">
        <v>0.1</v>
      </c>
    </row>
    <row r="40" spans="1:5" ht="15.75">
      <c r="A40" s="355"/>
      <c r="B40" s="354" t="s">
        <v>111</v>
      </c>
      <c r="C40" s="354"/>
      <c r="D40" s="354">
        <v>10440</v>
      </c>
      <c r="E40" s="354">
        <v>0.3</v>
      </c>
    </row>
    <row r="41" spans="1:5" ht="15.75">
      <c r="A41" s="443" t="s">
        <v>1499</v>
      </c>
      <c r="B41" s="444"/>
      <c r="C41" s="444"/>
      <c r="D41" s="445">
        <v>3287263</v>
      </c>
      <c r="E41" s="445"/>
    </row>
    <row r="42" spans="1:5" ht="31.5" customHeight="1">
      <c r="A42" s="1213" t="s">
        <v>112</v>
      </c>
      <c r="B42" s="1213"/>
      <c r="C42" s="1213"/>
      <c r="D42" s="1213"/>
      <c r="E42" s="1213"/>
    </row>
  </sheetData>
  <mergeCells count="2">
    <mergeCell ref="A2:E2"/>
    <mergeCell ref="A42:E42"/>
  </mergeCells>
  <printOptions/>
  <pageMargins left="0.75" right="0.75" top="1" bottom="1" header="0.5" footer="0.5"/>
  <pageSetup horizontalDpi="600" verticalDpi="600" orientation="portrait" scale="98"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60" workbookViewId="0" topLeftCell="A1">
      <selection activeCell="Y23" sqref="Y23"/>
    </sheetView>
  </sheetViews>
  <sheetFormatPr defaultColWidth="9.140625" defaultRowHeight="12.75"/>
  <cols>
    <col min="1" max="1" width="2.28125" style="390" customWidth="1"/>
    <col min="2" max="2" width="9.140625" style="389" customWidth="1"/>
    <col min="3" max="3" width="28.7109375" style="390" customWidth="1"/>
    <col min="4" max="4" width="8.8515625" style="390" customWidth="1"/>
    <col min="5" max="5" width="13.140625" style="390" customWidth="1"/>
    <col min="6" max="6" width="9.00390625" style="390" customWidth="1"/>
    <col min="7" max="7" width="10.28125" style="390" customWidth="1"/>
    <col min="8" max="8" width="1.28515625" style="390" hidden="1" customWidth="1"/>
    <col min="9" max="9" width="8.421875" style="390" customWidth="1"/>
    <col min="10" max="10" width="10.421875" style="390" customWidth="1"/>
    <col min="11" max="11" width="8.57421875" style="390" customWidth="1"/>
    <col min="12" max="13" width="9.28125" style="390" customWidth="1"/>
    <col min="14" max="14" width="10.421875" style="390" customWidth="1"/>
    <col min="15" max="15" width="8.57421875" style="390" customWidth="1"/>
    <col min="16" max="16" width="7.28125" style="390" customWidth="1"/>
    <col min="17" max="17" width="8.7109375" style="390" customWidth="1"/>
    <col min="18" max="18" width="12.421875" style="390" customWidth="1"/>
    <col min="19" max="19" width="1.7109375" style="390" customWidth="1"/>
    <col min="20" max="20" width="9.140625" style="390" hidden="1" customWidth="1"/>
    <col min="21" max="16384" width="9.140625" style="390" customWidth="1"/>
  </cols>
  <sheetData>
    <row r="1" spans="2:20" s="771" customFormat="1" ht="15.75">
      <c r="B1" s="772"/>
      <c r="C1" s="957" t="s">
        <v>441</v>
      </c>
      <c r="D1" s="957"/>
      <c r="E1" s="957"/>
      <c r="F1" s="957"/>
      <c r="G1" s="957"/>
      <c r="H1" s="957"/>
      <c r="I1" s="957"/>
      <c r="J1" s="957"/>
      <c r="K1" s="957"/>
      <c r="L1" s="957"/>
      <c r="M1" s="957"/>
      <c r="N1" s="957"/>
      <c r="O1" s="957"/>
      <c r="P1" s="957"/>
      <c r="Q1" s="957"/>
      <c r="R1" s="9" t="s">
        <v>442</v>
      </c>
      <c r="S1" s="773"/>
      <c r="T1" s="773"/>
    </row>
    <row r="2" spans="2:20" ht="20.25" customHeight="1">
      <c r="B2" s="774" t="s">
        <v>443</v>
      </c>
      <c r="C2" s="775" t="s">
        <v>444</v>
      </c>
      <c r="D2" s="958" t="s">
        <v>445</v>
      </c>
      <c r="E2" s="936"/>
      <c r="F2" s="937"/>
      <c r="G2" s="938" t="s">
        <v>446</v>
      </c>
      <c r="H2" s="939"/>
      <c r="I2" s="938" t="s">
        <v>447</v>
      </c>
      <c r="J2" s="938" t="s">
        <v>448</v>
      </c>
      <c r="K2" s="938" t="s">
        <v>449</v>
      </c>
      <c r="L2" s="952" t="s">
        <v>450</v>
      </c>
      <c r="M2" s="776" t="s">
        <v>451</v>
      </c>
      <c r="N2" s="777" t="s">
        <v>452</v>
      </c>
      <c r="O2" s="778" t="s">
        <v>453</v>
      </c>
      <c r="P2" s="777" t="s">
        <v>454</v>
      </c>
      <c r="Q2" s="779" t="s">
        <v>455</v>
      </c>
      <c r="R2" s="952" t="s">
        <v>456</v>
      </c>
      <c r="S2" s="954"/>
      <c r="T2" s="954"/>
    </row>
    <row r="3" spans="2:20" ht="33.75" customHeight="1">
      <c r="B3" s="780"/>
      <c r="C3" s="781" t="s">
        <v>457</v>
      </c>
      <c r="D3" s="782" t="s">
        <v>458</v>
      </c>
      <c r="E3" s="783" t="s">
        <v>459</v>
      </c>
      <c r="F3" s="783" t="s">
        <v>460</v>
      </c>
      <c r="G3" s="940"/>
      <c r="H3" s="941"/>
      <c r="I3" s="940" t="s">
        <v>461</v>
      </c>
      <c r="J3" s="940" t="s">
        <v>461</v>
      </c>
      <c r="K3" s="940" t="s">
        <v>461</v>
      </c>
      <c r="L3" s="953"/>
      <c r="M3" s="784" t="s">
        <v>461</v>
      </c>
      <c r="N3" s="785"/>
      <c r="O3" s="786" t="s">
        <v>461</v>
      </c>
      <c r="P3" s="785" t="s">
        <v>461</v>
      </c>
      <c r="Q3" s="787" t="s">
        <v>461</v>
      </c>
      <c r="R3" s="953"/>
      <c r="S3" s="954"/>
      <c r="T3" s="954"/>
    </row>
    <row r="4" spans="2:20" ht="18" customHeight="1">
      <c r="B4" s="788">
        <v>1</v>
      </c>
      <c r="C4" s="789" t="s">
        <v>462</v>
      </c>
      <c r="D4" s="790">
        <v>1898</v>
      </c>
      <c r="E4" s="791">
        <v>9325</v>
      </c>
      <c r="F4" s="792">
        <f>D4+E4</f>
        <v>11223</v>
      </c>
      <c r="G4" s="793">
        <v>13272</v>
      </c>
      <c r="H4" s="794"/>
      <c r="I4" s="795">
        <v>25539</v>
      </c>
      <c r="J4" s="795">
        <v>9626</v>
      </c>
      <c r="K4" s="795">
        <v>439</v>
      </c>
      <c r="L4" s="795">
        <v>26</v>
      </c>
      <c r="M4" s="795">
        <v>0</v>
      </c>
      <c r="N4" s="795">
        <v>50</v>
      </c>
      <c r="O4" s="795">
        <v>0</v>
      </c>
      <c r="P4" s="795"/>
      <c r="Q4" s="795">
        <v>0</v>
      </c>
      <c r="R4" s="795">
        <f>SUM(F4:Q4)</f>
        <v>60175</v>
      </c>
      <c r="S4" s="955"/>
      <c r="T4" s="956"/>
    </row>
    <row r="5" spans="2:20" ht="18" customHeight="1">
      <c r="B5" s="796">
        <v>2</v>
      </c>
      <c r="C5" s="797" t="s">
        <v>463</v>
      </c>
      <c r="D5" s="798">
        <v>29</v>
      </c>
      <c r="E5" s="799">
        <v>474</v>
      </c>
      <c r="F5" s="800">
        <f>D5+E5</f>
        <v>503</v>
      </c>
      <c r="G5" s="801">
        <v>3</v>
      </c>
      <c r="H5" s="802"/>
      <c r="I5" s="803">
        <v>20</v>
      </c>
      <c r="J5" s="803">
        <v>292</v>
      </c>
      <c r="K5" s="803">
        <v>356</v>
      </c>
      <c r="L5" s="803">
        <v>6</v>
      </c>
      <c r="M5" s="803">
        <v>0</v>
      </c>
      <c r="N5" s="803">
        <v>0</v>
      </c>
      <c r="O5" s="803">
        <v>0</v>
      </c>
      <c r="P5" s="803">
        <v>14</v>
      </c>
      <c r="Q5" s="803">
        <v>219</v>
      </c>
      <c r="R5" s="803">
        <f>SUM(F5:Q5)</f>
        <v>1413</v>
      </c>
      <c r="S5" s="970"/>
      <c r="T5" s="971"/>
    </row>
    <row r="6" spans="2:20" ht="18" customHeight="1">
      <c r="B6" s="796">
        <v>3</v>
      </c>
      <c r="C6" s="797" t="s">
        <v>464</v>
      </c>
      <c r="D6" s="798">
        <v>410</v>
      </c>
      <c r="E6" s="799">
        <v>9631</v>
      </c>
      <c r="F6" s="800">
        <f aca="true" t="shared" si="0" ref="F6:F38">D6+E6</f>
        <v>10041</v>
      </c>
      <c r="G6" s="801">
        <v>500</v>
      </c>
      <c r="H6" s="802"/>
      <c r="I6" s="803">
        <v>354</v>
      </c>
      <c r="J6" s="803">
        <v>4320</v>
      </c>
      <c r="K6" s="803">
        <v>2000</v>
      </c>
      <c r="L6" s="803">
        <v>11</v>
      </c>
      <c r="M6" s="803">
        <v>0</v>
      </c>
      <c r="N6" s="803">
        <v>0</v>
      </c>
      <c r="O6" s="803">
        <v>0</v>
      </c>
      <c r="P6" s="803">
        <v>0</v>
      </c>
      <c r="Q6" s="803">
        <v>0</v>
      </c>
      <c r="R6" s="803">
        <v>17227</v>
      </c>
      <c r="S6" s="970"/>
      <c r="T6" s="971"/>
    </row>
    <row r="7" spans="2:20" ht="18" customHeight="1">
      <c r="B7" s="796">
        <v>4</v>
      </c>
      <c r="C7" s="797" t="s">
        <v>1217</v>
      </c>
      <c r="D7" s="798">
        <v>1976</v>
      </c>
      <c r="E7" s="799">
        <v>10583</v>
      </c>
      <c r="F7" s="800">
        <f t="shared" si="0"/>
        <v>12559</v>
      </c>
      <c r="G7" s="801">
        <v>6690</v>
      </c>
      <c r="H7" s="802"/>
      <c r="I7" s="803">
        <v>218</v>
      </c>
      <c r="J7" s="803">
        <v>10167</v>
      </c>
      <c r="K7" s="803">
        <v>632</v>
      </c>
      <c r="L7" s="803">
        <v>51</v>
      </c>
      <c r="M7" s="803">
        <v>0</v>
      </c>
      <c r="N7" s="803">
        <v>24</v>
      </c>
      <c r="O7" s="803">
        <v>0</v>
      </c>
      <c r="P7" s="803">
        <v>0</v>
      </c>
      <c r="Q7" s="803">
        <v>0</v>
      </c>
      <c r="R7" s="803">
        <v>30342</v>
      </c>
      <c r="S7" s="970"/>
      <c r="T7" s="971"/>
    </row>
    <row r="8" spans="2:20" ht="18" customHeight="1">
      <c r="B8" s="796">
        <v>5</v>
      </c>
      <c r="C8" s="797" t="s">
        <v>465</v>
      </c>
      <c r="D8" s="798">
        <v>186</v>
      </c>
      <c r="E8" s="799">
        <v>9305</v>
      </c>
      <c r="F8" s="800">
        <f t="shared" si="0"/>
        <v>9491</v>
      </c>
      <c r="G8" s="801">
        <v>1604</v>
      </c>
      <c r="H8" s="802"/>
      <c r="I8" s="803">
        <v>140</v>
      </c>
      <c r="J8" s="803">
        <v>2768</v>
      </c>
      <c r="K8" s="803">
        <v>413</v>
      </c>
      <c r="L8" s="803">
        <v>1</v>
      </c>
      <c r="M8" s="803">
        <v>0</v>
      </c>
      <c r="N8" s="803">
        <v>0</v>
      </c>
      <c r="O8" s="803">
        <v>0</v>
      </c>
      <c r="P8" s="803">
        <v>0</v>
      </c>
      <c r="Q8" s="803">
        <v>0</v>
      </c>
      <c r="R8" s="803">
        <v>14418</v>
      </c>
      <c r="S8" s="970"/>
      <c r="T8" s="971"/>
    </row>
    <row r="9" spans="2:20" ht="18" customHeight="1">
      <c r="B9" s="796">
        <v>6</v>
      </c>
      <c r="C9" s="797" t="s">
        <v>466</v>
      </c>
      <c r="D9" s="798">
        <v>16</v>
      </c>
      <c r="E9" s="799">
        <v>55</v>
      </c>
      <c r="F9" s="800">
        <f t="shared" si="0"/>
        <v>71</v>
      </c>
      <c r="G9" s="801">
        <v>37</v>
      </c>
      <c r="H9" s="802"/>
      <c r="I9" s="803">
        <v>0</v>
      </c>
      <c r="J9" s="803">
        <v>11</v>
      </c>
      <c r="K9" s="803">
        <v>58</v>
      </c>
      <c r="L9" s="803">
        <v>0</v>
      </c>
      <c r="M9" s="803">
        <v>0</v>
      </c>
      <c r="N9" s="803">
        <v>0</v>
      </c>
      <c r="O9" s="803">
        <v>0</v>
      </c>
      <c r="P9" s="803">
        <v>0</v>
      </c>
      <c r="Q9" s="803">
        <v>0</v>
      </c>
      <c r="R9" s="803">
        <f aca="true" t="shared" si="1" ref="R9:R36">SUM(F9:Q9)</f>
        <v>177</v>
      </c>
      <c r="S9" s="970"/>
      <c r="T9" s="971"/>
    </row>
    <row r="10" spans="2:20" ht="18" customHeight="1">
      <c r="B10" s="796">
        <v>7</v>
      </c>
      <c r="C10" s="797" t="s">
        <v>467</v>
      </c>
      <c r="D10" s="798">
        <v>1142</v>
      </c>
      <c r="E10" s="799">
        <v>6834</v>
      </c>
      <c r="F10" s="800">
        <f t="shared" si="0"/>
        <v>7976</v>
      </c>
      <c r="G10" s="801">
        <v>8774</v>
      </c>
      <c r="H10" s="802"/>
      <c r="I10" s="803">
        <v>2002</v>
      </c>
      <c r="J10" s="803">
        <v>4640</v>
      </c>
      <c r="K10" s="803">
        <v>22</v>
      </c>
      <c r="L10" s="803">
        <v>14</v>
      </c>
      <c r="M10" s="803">
        <v>0</v>
      </c>
      <c r="N10" s="803">
        <v>50</v>
      </c>
      <c r="O10" s="803">
        <v>38</v>
      </c>
      <c r="P10" s="803">
        <v>0</v>
      </c>
      <c r="Q10" s="803">
        <v>0</v>
      </c>
      <c r="R10" s="803">
        <v>23515</v>
      </c>
      <c r="S10" s="970"/>
      <c r="T10" s="971"/>
    </row>
    <row r="11" spans="2:20" ht="18" customHeight="1">
      <c r="B11" s="796">
        <v>8</v>
      </c>
      <c r="C11" s="797" t="s">
        <v>468</v>
      </c>
      <c r="D11" s="798">
        <v>566</v>
      </c>
      <c r="E11" s="799">
        <v>986</v>
      </c>
      <c r="F11" s="800">
        <f t="shared" si="0"/>
        <v>1552</v>
      </c>
      <c r="G11" s="801">
        <v>5953</v>
      </c>
      <c r="H11" s="802"/>
      <c r="I11" s="803">
        <v>601</v>
      </c>
      <c r="J11" s="803">
        <v>538</v>
      </c>
      <c r="K11" s="803">
        <v>134</v>
      </c>
      <c r="L11" s="803">
        <v>26</v>
      </c>
      <c r="M11" s="803">
        <v>11</v>
      </c>
      <c r="N11" s="803">
        <v>5</v>
      </c>
      <c r="O11" s="803">
        <v>39</v>
      </c>
      <c r="P11" s="803">
        <v>0</v>
      </c>
      <c r="Q11" s="803">
        <v>0</v>
      </c>
      <c r="R11" s="803">
        <f t="shared" si="1"/>
        <v>8859</v>
      </c>
      <c r="S11" s="970"/>
      <c r="T11" s="971"/>
    </row>
    <row r="12" spans="2:20" ht="18" customHeight="1">
      <c r="B12" s="796">
        <v>9</v>
      </c>
      <c r="C12" s="797" t="s">
        <v>469</v>
      </c>
      <c r="D12" s="804">
        <v>793</v>
      </c>
      <c r="E12" s="799">
        <v>1476</v>
      </c>
      <c r="F12" s="800">
        <f t="shared" si="0"/>
        <v>2269</v>
      </c>
      <c r="G12" s="801">
        <v>762</v>
      </c>
      <c r="H12" s="802"/>
      <c r="I12" s="803">
        <v>901</v>
      </c>
      <c r="J12" s="803">
        <v>1241</v>
      </c>
      <c r="K12" s="803">
        <v>2</v>
      </c>
      <c r="L12" s="803">
        <v>13</v>
      </c>
      <c r="M12" s="803">
        <v>19</v>
      </c>
      <c r="N12" s="803">
        <v>7</v>
      </c>
      <c r="O12" s="803">
        <v>0</v>
      </c>
      <c r="P12" s="803">
        <v>2</v>
      </c>
      <c r="Q12" s="803">
        <v>0</v>
      </c>
      <c r="R12" s="803">
        <v>5217</v>
      </c>
      <c r="S12" s="970"/>
      <c r="T12" s="971"/>
    </row>
    <row r="13" spans="2:20" ht="18" customHeight="1">
      <c r="B13" s="796">
        <v>10</v>
      </c>
      <c r="C13" s="797" t="s">
        <v>470</v>
      </c>
      <c r="D13" s="804">
        <v>1677</v>
      </c>
      <c r="E13" s="799">
        <v>1766</v>
      </c>
      <c r="F13" s="800">
        <f t="shared" si="0"/>
        <v>3443</v>
      </c>
      <c r="G13" s="801">
        <v>1050</v>
      </c>
      <c r="H13" s="802"/>
      <c r="I13" s="803">
        <v>4127</v>
      </c>
      <c r="J13" s="803">
        <v>2068</v>
      </c>
      <c r="K13" s="803">
        <v>1</v>
      </c>
      <c r="L13" s="803">
        <v>167</v>
      </c>
      <c r="M13" s="803">
        <v>42</v>
      </c>
      <c r="N13" s="803">
        <v>24</v>
      </c>
      <c r="O13" s="803">
        <v>2</v>
      </c>
      <c r="P13" s="803">
        <v>62</v>
      </c>
      <c r="Q13" s="803">
        <v>0</v>
      </c>
      <c r="R13" s="803">
        <v>10987</v>
      </c>
      <c r="S13" s="970"/>
      <c r="T13" s="971"/>
    </row>
    <row r="14" spans="2:20" ht="18" customHeight="1">
      <c r="B14" s="796">
        <v>11</v>
      </c>
      <c r="C14" s="797" t="s">
        <v>471</v>
      </c>
      <c r="D14" s="798">
        <v>191</v>
      </c>
      <c r="E14" s="799">
        <v>8590</v>
      </c>
      <c r="F14" s="800">
        <f t="shared" si="0"/>
        <v>8781</v>
      </c>
      <c r="G14" s="801">
        <v>1506</v>
      </c>
      <c r="H14" s="802"/>
      <c r="I14" s="803">
        <v>483</v>
      </c>
      <c r="J14" s="803">
        <v>6592</v>
      </c>
      <c r="K14" s="803">
        <v>732</v>
      </c>
      <c r="L14" s="803">
        <v>5</v>
      </c>
      <c r="M14" s="803">
        <v>0</v>
      </c>
      <c r="N14" s="803">
        <v>1</v>
      </c>
      <c r="O14" s="803">
        <v>0</v>
      </c>
      <c r="P14" s="803">
        <v>0</v>
      </c>
      <c r="Q14" s="803">
        <v>0</v>
      </c>
      <c r="R14" s="803">
        <f t="shared" si="1"/>
        <v>18100</v>
      </c>
      <c r="S14" s="970"/>
      <c r="T14" s="971"/>
    </row>
    <row r="15" spans="2:20" ht="18" customHeight="1">
      <c r="B15" s="796">
        <v>12</v>
      </c>
      <c r="C15" s="797" t="s">
        <v>472</v>
      </c>
      <c r="D15" s="798">
        <v>2193</v>
      </c>
      <c r="E15" s="799">
        <v>8309</v>
      </c>
      <c r="F15" s="800">
        <f>D15+E15+1</f>
        <v>10503</v>
      </c>
      <c r="G15" s="801">
        <v>4327</v>
      </c>
      <c r="H15" s="802"/>
      <c r="I15" s="803">
        <v>9558</v>
      </c>
      <c r="J15" s="803">
        <v>6153</v>
      </c>
      <c r="K15" s="803">
        <v>281</v>
      </c>
      <c r="L15" s="803">
        <v>11</v>
      </c>
      <c r="M15" s="803">
        <v>0</v>
      </c>
      <c r="N15" s="803">
        <v>26</v>
      </c>
      <c r="O15" s="803">
        <v>0</v>
      </c>
      <c r="P15" s="803">
        <v>0</v>
      </c>
      <c r="Q15" s="803">
        <v>0</v>
      </c>
      <c r="R15" s="803">
        <v>30859</v>
      </c>
      <c r="S15" s="970"/>
      <c r="T15" s="971"/>
    </row>
    <row r="16" spans="2:20" ht="18" customHeight="1">
      <c r="B16" s="796">
        <v>13</v>
      </c>
      <c r="C16" s="797" t="s">
        <v>473</v>
      </c>
      <c r="D16" s="798">
        <v>1621</v>
      </c>
      <c r="E16" s="799">
        <v>119</v>
      </c>
      <c r="F16" s="800">
        <f t="shared" si="0"/>
        <v>1740</v>
      </c>
      <c r="G16" s="801">
        <v>58</v>
      </c>
      <c r="H16" s="802"/>
      <c r="I16" s="803">
        <v>1</v>
      </c>
      <c r="J16" s="803">
        <v>1729</v>
      </c>
      <c r="K16" s="803">
        <v>59</v>
      </c>
      <c r="L16" s="803">
        <v>0</v>
      </c>
      <c r="M16" s="803">
        <v>0</v>
      </c>
      <c r="N16" s="803">
        <v>0</v>
      </c>
      <c r="O16" s="803">
        <v>0</v>
      </c>
      <c r="P16" s="803">
        <v>0</v>
      </c>
      <c r="Q16" s="803">
        <v>0</v>
      </c>
      <c r="R16" s="803">
        <f t="shared" si="1"/>
        <v>3587</v>
      </c>
      <c r="S16" s="970"/>
      <c r="T16" s="971"/>
    </row>
    <row r="17" spans="2:20" ht="18" customHeight="1">
      <c r="B17" s="796">
        <v>14</v>
      </c>
      <c r="C17" s="797" t="s">
        <v>474</v>
      </c>
      <c r="D17" s="804">
        <v>475</v>
      </c>
      <c r="E17" s="799">
        <v>21441</v>
      </c>
      <c r="F17" s="800">
        <v>21915</v>
      </c>
      <c r="G17" s="801">
        <v>9129</v>
      </c>
      <c r="H17" s="802"/>
      <c r="I17" s="803">
        <v>390</v>
      </c>
      <c r="J17" s="803">
        <v>9014</v>
      </c>
      <c r="K17" s="803">
        <v>193</v>
      </c>
      <c r="L17" s="803">
        <v>27</v>
      </c>
      <c r="M17" s="803">
        <v>3</v>
      </c>
      <c r="N17" s="803">
        <v>20</v>
      </c>
      <c r="O17" s="803">
        <v>4</v>
      </c>
      <c r="P17" s="803">
        <v>0</v>
      </c>
      <c r="Q17" s="803">
        <v>0</v>
      </c>
      <c r="R17" s="803">
        <v>40696</v>
      </c>
      <c r="S17" s="970"/>
      <c r="T17" s="971"/>
    </row>
    <row r="18" spans="2:20" ht="18" customHeight="1">
      <c r="B18" s="796">
        <v>15</v>
      </c>
      <c r="C18" s="797" t="s">
        <v>475</v>
      </c>
      <c r="D18" s="798">
        <v>3122</v>
      </c>
      <c r="E18" s="799">
        <v>13061</v>
      </c>
      <c r="F18" s="800">
        <v>16184</v>
      </c>
      <c r="G18" s="801">
        <v>6073</v>
      </c>
      <c r="H18" s="802"/>
      <c r="I18" s="803">
        <v>2909</v>
      </c>
      <c r="J18" s="803">
        <v>10391</v>
      </c>
      <c r="K18" s="803">
        <v>327</v>
      </c>
      <c r="L18" s="803">
        <v>38</v>
      </c>
      <c r="M18" s="803">
        <v>0</v>
      </c>
      <c r="N18" s="803">
        <v>32</v>
      </c>
      <c r="O18" s="803">
        <v>0</v>
      </c>
      <c r="P18" s="803">
        <v>0</v>
      </c>
      <c r="Q18" s="803">
        <v>0</v>
      </c>
      <c r="R18" s="803">
        <f t="shared" si="1"/>
        <v>35954</v>
      </c>
      <c r="S18" s="970"/>
      <c r="T18" s="971"/>
    </row>
    <row r="19" spans="2:20" ht="18" customHeight="1">
      <c r="B19" s="796">
        <v>16</v>
      </c>
      <c r="C19" s="797" t="s">
        <v>476</v>
      </c>
      <c r="D19" s="798">
        <v>66</v>
      </c>
      <c r="E19" s="799">
        <v>276</v>
      </c>
      <c r="F19" s="800">
        <f t="shared" si="0"/>
        <v>342</v>
      </c>
      <c r="G19" s="801">
        <v>62</v>
      </c>
      <c r="H19" s="802"/>
      <c r="I19" s="803">
        <v>9</v>
      </c>
      <c r="J19" s="803">
        <v>51</v>
      </c>
      <c r="K19" s="803">
        <v>314</v>
      </c>
      <c r="L19" s="803">
        <v>1</v>
      </c>
      <c r="M19" s="803">
        <v>0</v>
      </c>
      <c r="N19" s="803">
        <v>0</v>
      </c>
      <c r="O19" s="803">
        <v>0</v>
      </c>
      <c r="P19" s="803">
        <v>0</v>
      </c>
      <c r="Q19" s="803">
        <v>10</v>
      </c>
      <c r="R19" s="803">
        <f t="shared" si="1"/>
        <v>789</v>
      </c>
      <c r="S19" s="970"/>
      <c r="T19" s="971"/>
    </row>
    <row r="20" spans="2:20" ht="18" customHeight="1">
      <c r="B20" s="796">
        <v>17</v>
      </c>
      <c r="C20" s="797" t="s">
        <v>477</v>
      </c>
      <c r="D20" s="798">
        <v>27</v>
      </c>
      <c r="E20" s="799">
        <v>860</v>
      </c>
      <c r="F20" s="800">
        <f t="shared" si="0"/>
        <v>887</v>
      </c>
      <c r="G20" s="801">
        <v>23</v>
      </c>
      <c r="H20" s="802"/>
      <c r="I20" s="803">
        <v>21</v>
      </c>
      <c r="J20" s="803">
        <v>365</v>
      </c>
      <c r="K20" s="803">
        <v>524</v>
      </c>
      <c r="L20" s="803">
        <v>2</v>
      </c>
      <c r="M20" s="803">
        <v>0</v>
      </c>
      <c r="N20" s="803">
        <v>0</v>
      </c>
      <c r="O20" s="803">
        <v>0</v>
      </c>
      <c r="P20" s="803">
        <v>0</v>
      </c>
      <c r="Q20" s="803">
        <v>0</v>
      </c>
      <c r="R20" s="803">
        <v>1823</v>
      </c>
      <c r="S20" s="970"/>
      <c r="T20" s="971"/>
    </row>
    <row r="21" spans="2:20" ht="18" customHeight="1">
      <c r="B21" s="796">
        <v>18</v>
      </c>
      <c r="C21" s="797" t="s">
        <v>478</v>
      </c>
      <c r="D21" s="798">
        <v>11</v>
      </c>
      <c r="E21" s="799">
        <v>24</v>
      </c>
      <c r="F21" s="800">
        <f t="shared" si="0"/>
        <v>35</v>
      </c>
      <c r="G21" s="801">
        <v>6</v>
      </c>
      <c r="H21" s="802"/>
      <c r="I21" s="803">
        <v>1</v>
      </c>
      <c r="J21" s="803">
        <v>16</v>
      </c>
      <c r="K21" s="803">
        <v>267</v>
      </c>
      <c r="L21" s="803">
        <v>1</v>
      </c>
      <c r="M21" s="803">
        <v>0</v>
      </c>
      <c r="N21" s="803">
        <v>0</v>
      </c>
      <c r="O21" s="803">
        <v>0</v>
      </c>
      <c r="P21" s="803">
        <v>0</v>
      </c>
      <c r="Q21" s="803">
        <v>2</v>
      </c>
      <c r="R21" s="803">
        <f t="shared" si="1"/>
        <v>328</v>
      </c>
      <c r="S21" s="970"/>
      <c r="T21" s="971"/>
    </row>
    <row r="22" spans="1:20" ht="15">
      <c r="A22" s="805"/>
      <c r="B22" s="796">
        <v>19</v>
      </c>
      <c r="C22" s="797" t="s">
        <v>479</v>
      </c>
      <c r="D22" s="798">
        <v>254</v>
      </c>
      <c r="E22" s="799">
        <v>216</v>
      </c>
      <c r="F22" s="800">
        <f t="shared" si="0"/>
        <v>470</v>
      </c>
      <c r="G22" s="801">
        <v>35</v>
      </c>
      <c r="H22" s="802"/>
      <c r="I22" s="803">
        <v>4</v>
      </c>
      <c r="J22" s="803">
        <v>178</v>
      </c>
      <c r="K22" s="803">
        <v>698</v>
      </c>
      <c r="L22" s="803">
        <v>1</v>
      </c>
      <c r="M22" s="803">
        <v>0</v>
      </c>
      <c r="N22" s="803">
        <v>0</v>
      </c>
      <c r="O22" s="803">
        <v>0</v>
      </c>
      <c r="P22" s="803">
        <v>0</v>
      </c>
      <c r="Q22" s="803">
        <v>33</v>
      </c>
      <c r="R22" s="803">
        <f t="shared" si="1"/>
        <v>1419</v>
      </c>
      <c r="S22" s="970"/>
      <c r="T22" s="971"/>
    </row>
    <row r="23" spans="2:20" ht="18" customHeight="1">
      <c r="B23" s="796">
        <v>20</v>
      </c>
      <c r="C23" s="797" t="s">
        <v>480</v>
      </c>
      <c r="D23" s="798">
        <v>1703</v>
      </c>
      <c r="E23" s="799">
        <v>10607</v>
      </c>
      <c r="F23" s="800">
        <f t="shared" si="0"/>
        <v>12310</v>
      </c>
      <c r="G23" s="801">
        <v>1190</v>
      </c>
      <c r="H23" s="802"/>
      <c r="I23" s="803">
        <v>1818</v>
      </c>
      <c r="J23" s="803">
        <v>7127</v>
      </c>
      <c r="K23" s="803">
        <v>612</v>
      </c>
      <c r="L23" s="803">
        <v>0</v>
      </c>
      <c r="M23" s="803">
        <v>0</v>
      </c>
      <c r="N23" s="803">
        <v>0</v>
      </c>
      <c r="O23" s="803">
        <v>0</v>
      </c>
      <c r="P23" s="803">
        <v>0</v>
      </c>
      <c r="Q23" s="803">
        <v>0</v>
      </c>
      <c r="R23" s="803">
        <f t="shared" si="1"/>
        <v>23057</v>
      </c>
      <c r="S23" s="970"/>
      <c r="T23" s="971"/>
    </row>
    <row r="24" spans="2:20" ht="18" customHeight="1">
      <c r="B24" s="796">
        <v>21</v>
      </c>
      <c r="C24" s="797" t="s">
        <v>481</v>
      </c>
      <c r="D24" s="798">
        <v>1278</v>
      </c>
      <c r="E24" s="799">
        <v>498</v>
      </c>
      <c r="F24" s="800">
        <v>1777</v>
      </c>
      <c r="G24" s="801">
        <v>5062</v>
      </c>
      <c r="H24" s="802"/>
      <c r="I24" s="803">
        <v>208</v>
      </c>
      <c r="J24" s="803">
        <v>290</v>
      </c>
      <c r="K24" s="803">
        <v>26</v>
      </c>
      <c r="L24" s="803">
        <v>33</v>
      </c>
      <c r="M24" s="803">
        <v>6</v>
      </c>
      <c r="N24" s="803">
        <v>5</v>
      </c>
      <c r="O24" s="803">
        <v>2</v>
      </c>
      <c r="P24" s="803">
        <v>0</v>
      </c>
      <c r="Q24" s="803">
        <v>0</v>
      </c>
      <c r="R24" s="803">
        <v>7408</v>
      </c>
      <c r="S24" s="970"/>
      <c r="T24" s="971"/>
    </row>
    <row r="25" spans="2:20" ht="18" customHeight="1">
      <c r="B25" s="796">
        <v>22</v>
      </c>
      <c r="C25" s="797" t="s">
        <v>482</v>
      </c>
      <c r="D25" s="798">
        <v>816</v>
      </c>
      <c r="E25" s="799">
        <v>11304</v>
      </c>
      <c r="F25" s="800">
        <f t="shared" si="0"/>
        <v>12120</v>
      </c>
      <c r="G25" s="801">
        <v>11092</v>
      </c>
      <c r="H25" s="802"/>
      <c r="I25" s="803">
        <v>11190</v>
      </c>
      <c r="J25" s="803">
        <v>21503</v>
      </c>
      <c r="K25" s="803">
        <v>209</v>
      </c>
      <c r="L25" s="803">
        <v>25</v>
      </c>
      <c r="M25" s="803">
        <v>1</v>
      </c>
      <c r="N25" s="803">
        <v>102</v>
      </c>
      <c r="O25" s="803">
        <v>422</v>
      </c>
      <c r="P25" s="803">
        <v>0</v>
      </c>
      <c r="Q25" s="803">
        <v>0</v>
      </c>
      <c r="R25" s="803">
        <v>56663</v>
      </c>
      <c r="S25" s="970"/>
      <c r="T25" s="971"/>
    </row>
    <row r="26" spans="2:20" ht="18" customHeight="1">
      <c r="B26" s="796">
        <v>23</v>
      </c>
      <c r="C26" s="797" t="s">
        <v>483</v>
      </c>
      <c r="D26" s="798">
        <v>73</v>
      </c>
      <c r="E26" s="799">
        <v>62</v>
      </c>
      <c r="F26" s="800">
        <f t="shared" si="0"/>
        <v>135</v>
      </c>
      <c r="G26" s="801">
        <v>0</v>
      </c>
      <c r="H26" s="802"/>
      <c r="I26" s="803">
        <v>3</v>
      </c>
      <c r="J26" s="803">
        <v>92</v>
      </c>
      <c r="K26" s="803">
        <v>35</v>
      </c>
      <c r="L26" s="803">
        <v>0</v>
      </c>
      <c r="M26" s="803">
        <v>0</v>
      </c>
      <c r="N26" s="803">
        <v>0</v>
      </c>
      <c r="O26" s="803">
        <v>0</v>
      </c>
      <c r="P26" s="803">
        <v>5</v>
      </c>
      <c r="Q26" s="803">
        <v>0</v>
      </c>
      <c r="R26" s="803">
        <f t="shared" si="1"/>
        <v>270</v>
      </c>
      <c r="S26" s="970"/>
      <c r="T26" s="971"/>
    </row>
    <row r="27" spans="2:20" ht="18" customHeight="1">
      <c r="B27" s="796">
        <v>24</v>
      </c>
      <c r="C27" s="797" t="s">
        <v>484</v>
      </c>
      <c r="D27" s="798">
        <v>7383</v>
      </c>
      <c r="E27" s="799">
        <v>3806</v>
      </c>
      <c r="F27" s="800">
        <f t="shared" si="0"/>
        <v>11189</v>
      </c>
      <c r="G27" s="801">
        <v>2009</v>
      </c>
      <c r="H27" s="802"/>
      <c r="I27" s="803">
        <v>7991</v>
      </c>
      <c r="J27" s="803">
        <v>9275</v>
      </c>
      <c r="K27" s="803">
        <v>284</v>
      </c>
      <c r="L27" s="803">
        <v>7</v>
      </c>
      <c r="M27" s="803">
        <v>0</v>
      </c>
      <c r="N27" s="803">
        <v>5</v>
      </c>
      <c r="O27" s="803">
        <v>0</v>
      </c>
      <c r="P27" s="803">
        <v>0</v>
      </c>
      <c r="Q27" s="803">
        <v>0</v>
      </c>
      <c r="R27" s="803">
        <v>30759</v>
      </c>
      <c r="S27" s="970"/>
      <c r="T27" s="971"/>
    </row>
    <row r="28" spans="2:20" ht="18" customHeight="1">
      <c r="B28" s="796">
        <v>25</v>
      </c>
      <c r="C28" s="797" t="s">
        <v>485</v>
      </c>
      <c r="D28" s="798">
        <v>79</v>
      </c>
      <c r="E28" s="799">
        <v>875</v>
      </c>
      <c r="F28" s="800">
        <f t="shared" si="0"/>
        <v>954</v>
      </c>
      <c r="G28" s="801">
        <v>14</v>
      </c>
      <c r="H28" s="802"/>
      <c r="I28" s="803">
        <v>4</v>
      </c>
      <c r="J28" s="803">
        <v>633</v>
      </c>
      <c r="K28" s="803">
        <v>264</v>
      </c>
      <c r="L28" s="803">
        <v>0</v>
      </c>
      <c r="M28" s="803">
        <v>0</v>
      </c>
      <c r="N28" s="803">
        <v>0</v>
      </c>
      <c r="O28" s="803">
        <v>0</v>
      </c>
      <c r="P28" s="803">
        <v>0</v>
      </c>
      <c r="Q28" s="803">
        <v>0</v>
      </c>
      <c r="R28" s="803">
        <f t="shared" si="1"/>
        <v>1869</v>
      </c>
      <c r="S28" s="970"/>
      <c r="T28" s="971"/>
    </row>
    <row r="29" spans="2:20" ht="18" customHeight="1">
      <c r="B29" s="796">
        <v>26</v>
      </c>
      <c r="C29" s="797" t="s">
        <v>486</v>
      </c>
      <c r="D29" s="798">
        <v>1945</v>
      </c>
      <c r="E29" s="799">
        <v>16938</v>
      </c>
      <c r="F29" s="800">
        <f t="shared" si="0"/>
        <v>18883</v>
      </c>
      <c r="G29" s="801">
        <v>23812</v>
      </c>
      <c r="H29" s="802"/>
      <c r="I29" s="803">
        <v>1188</v>
      </c>
      <c r="J29" s="803">
        <v>14793</v>
      </c>
      <c r="K29" s="803">
        <v>1350</v>
      </c>
      <c r="L29" s="803">
        <v>122</v>
      </c>
      <c r="M29" s="803">
        <v>31</v>
      </c>
      <c r="N29" s="803">
        <v>84</v>
      </c>
      <c r="O29" s="803">
        <v>9</v>
      </c>
      <c r="P29" s="803">
        <v>0</v>
      </c>
      <c r="Q29" s="803">
        <v>0</v>
      </c>
      <c r="R29" s="803">
        <f t="shared" si="1"/>
        <v>60272</v>
      </c>
      <c r="S29" s="970"/>
      <c r="T29" s="971"/>
    </row>
    <row r="30" spans="2:20" ht="18" customHeight="1">
      <c r="B30" s="796">
        <v>27</v>
      </c>
      <c r="C30" s="797" t="s">
        <v>487</v>
      </c>
      <c r="D30" s="798">
        <v>339</v>
      </c>
      <c r="E30" s="799">
        <v>1896</v>
      </c>
      <c r="F30" s="800">
        <f t="shared" si="0"/>
        <v>2235</v>
      </c>
      <c r="G30" s="801">
        <v>1220</v>
      </c>
      <c r="H30" s="802"/>
      <c r="I30" s="803">
        <v>290</v>
      </c>
      <c r="J30" s="803">
        <v>1335</v>
      </c>
      <c r="K30" s="803">
        <v>20</v>
      </c>
      <c r="L30" s="803">
        <v>15</v>
      </c>
      <c r="M30" s="803">
        <v>24</v>
      </c>
      <c r="N30" s="803">
        <v>1</v>
      </c>
      <c r="O30" s="803">
        <v>0</v>
      </c>
      <c r="P30" s="803">
        <v>0</v>
      </c>
      <c r="Q30" s="803">
        <v>0</v>
      </c>
      <c r="R30" s="803">
        <v>5141</v>
      </c>
      <c r="S30" s="970"/>
      <c r="T30" s="971"/>
    </row>
    <row r="31" spans="2:20" ht="18" customHeight="1">
      <c r="B31" s="796">
        <v>28</v>
      </c>
      <c r="C31" s="797" t="s">
        <v>488</v>
      </c>
      <c r="D31" s="798">
        <v>2642</v>
      </c>
      <c r="E31" s="799">
        <v>16546</v>
      </c>
      <c r="F31" s="800">
        <f t="shared" si="0"/>
        <v>19188</v>
      </c>
      <c r="G31" s="801">
        <v>764</v>
      </c>
      <c r="H31" s="802"/>
      <c r="I31" s="803">
        <v>1577</v>
      </c>
      <c r="J31" s="803">
        <v>15069</v>
      </c>
      <c r="K31" s="803">
        <v>815</v>
      </c>
      <c r="L31" s="803">
        <v>6</v>
      </c>
      <c r="M31" s="803">
        <v>0</v>
      </c>
      <c r="N31" s="803">
        <v>0</v>
      </c>
      <c r="O31" s="803">
        <v>0</v>
      </c>
      <c r="P31" s="803">
        <v>0</v>
      </c>
      <c r="Q31" s="803">
        <v>0</v>
      </c>
      <c r="R31" s="803">
        <f t="shared" si="1"/>
        <v>37419</v>
      </c>
      <c r="S31" s="970"/>
      <c r="T31" s="971"/>
    </row>
    <row r="32" spans="2:20" ht="18" customHeight="1">
      <c r="B32" s="796">
        <v>29</v>
      </c>
      <c r="C32" s="797" t="s">
        <v>489</v>
      </c>
      <c r="D32" s="798">
        <v>14</v>
      </c>
      <c r="E32" s="799">
        <v>36</v>
      </c>
      <c r="F32" s="800">
        <v>49</v>
      </c>
      <c r="G32" s="801">
        <v>10</v>
      </c>
      <c r="H32" s="802"/>
      <c r="I32" s="803">
        <v>0</v>
      </c>
      <c r="J32" s="803">
        <v>67</v>
      </c>
      <c r="K32" s="803">
        <v>48</v>
      </c>
      <c r="L32" s="803">
        <v>0</v>
      </c>
      <c r="M32" s="803"/>
      <c r="N32" s="803">
        <v>0</v>
      </c>
      <c r="O32" s="803">
        <v>0</v>
      </c>
      <c r="P32" s="803">
        <v>0</v>
      </c>
      <c r="Q32" s="803">
        <v>0</v>
      </c>
      <c r="R32" s="803">
        <f t="shared" si="1"/>
        <v>174</v>
      </c>
      <c r="S32" s="970"/>
      <c r="T32" s="971"/>
    </row>
    <row r="33" spans="2:20" ht="18" customHeight="1">
      <c r="B33" s="796">
        <v>30</v>
      </c>
      <c r="C33" s="797" t="s">
        <v>490</v>
      </c>
      <c r="D33" s="798">
        <v>5</v>
      </c>
      <c r="E33" s="799">
        <v>1</v>
      </c>
      <c r="F33" s="800">
        <v>7</v>
      </c>
      <c r="G33" s="801">
        <v>20</v>
      </c>
      <c r="H33" s="802"/>
      <c r="I33" s="803">
        <v>0</v>
      </c>
      <c r="J33" s="803">
        <v>1</v>
      </c>
      <c r="K33" s="803">
        <v>0</v>
      </c>
      <c r="L33" s="803">
        <v>0</v>
      </c>
      <c r="M33" s="803">
        <v>0</v>
      </c>
      <c r="N33" s="803">
        <v>0</v>
      </c>
      <c r="O33" s="803">
        <v>0</v>
      </c>
      <c r="P33" s="803">
        <v>0</v>
      </c>
      <c r="Q33" s="803">
        <v>0</v>
      </c>
      <c r="R33" s="803">
        <f t="shared" si="1"/>
        <v>28</v>
      </c>
      <c r="S33" s="970"/>
      <c r="T33" s="971"/>
    </row>
    <row r="34" spans="2:20" ht="18" customHeight="1">
      <c r="B34" s="806">
        <v>31</v>
      </c>
      <c r="C34" s="797" t="s">
        <v>491</v>
      </c>
      <c r="D34" s="804">
        <v>1</v>
      </c>
      <c r="E34" s="799">
        <v>55</v>
      </c>
      <c r="F34" s="800">
        <v>57</v>
      </c>
      <c r="G34" s="801">
        <v>4</v>
      </c>
      <c r="H34" s="802"/>
      <c r="I34" s="803">
        <v>0</v>
      </c>
      <c r="J34" s="803">
        <v>25</v>
      </c>
      <c r="K34" s="803">
        <v>0</v>
      </c>
      <c r="L34" s="803">
        <v>0</v>
      </c>
      <c r="M34" s="803"/>
      <c r="N34" s="803">
        <v>0</v>
      </c>
      <c r="O34" s="803">
        <v>0</v>
      </c>
      <c r="P34" s="803">
        <v>0</v>
      </c>
      <c r="Q34" s="803">
        <v>0</v>
      </c>
      <c r="R34" s="803">
        <v>87</v>
      </c>
      <c r="S34" s="970"/>
      <c r="T34" s="971"/>
    </row>
    <row r="35" spans="2:20" ht="18" customHeight="1">
      <c r="B35" s="796">
        <v>32</v>
      </c>
      <c r="C35" s="797" t="s">
        <v>1283</v>
      </c>
      <c r="D35" s="798">
        <v>0</v>
      </c>
      <c r="E35" s="799">
        <v>3</v>
      </c>
      <c r="F35" s="800">
        <f t="shared" si="0"/>
        <v>3</v>
      </c>
      <c r="G35" s="801">
        <v>1</v>
      </c>
      <c r="H35" s="802"/>
      <c r="I35" s="803">
        <v>0</v>
      </c>
      <c r="J35" s="803">
        <v>3</v>
      </c>
      <c r="K35" s="803">
        <v>0</v>
      </c>
      <c r="L35" s="803">
        <v>0</v>
      </c>
      <c r="M35" s="803"/>
      <c r="N35" s="803">
        <v>0</v>
      </c>
      <c r="O35" s="803">
        <v>0</v>
      </c>
      <c r="P35" s="803">
        <v>0</v>
      </c>
      <c r="Q35" s="803">
        <v>0</v>
      </c>
      <c r="R35" s="803">
        <f t="shared" si="1"/>
        <v>7</v>
      </c>
      <c r="S35" s="970"/>
      <c r="T35" s="971"/>
    </row>
    <row r="36" spans="2:20" ht="18" customHeight="1">
      <c r="B36" s="796">
        <v>33</v>
      </c>
      <c r="C36" s="797" t="s">
        <v>492</v>
      </c>
      <c r="D36" s="798">
        <v>44</v>
      </c>
      <c r="E36" s="799">
        <v>47</v>
      </c>
      <c r="F36" s="800">
        <v>92</v>
      </c>
      <c r="G36" s="801">
        <v>278</v>
      </c>
      <c r="H36" s="802"/>
      <c r="I36" s="803">
        <v>6</v>
      </c>
      <c r="J36" s="803">
        <v>21</v>
      </c>
      <c r="K36" s="803">
        <v>20</v>
      </c>
      <c r="L36" s="803">
        <v>1</v>
      </c>
      <c r="M36" s="803">
        <v>0</v>
      </c>
      <c r="N36" s="803">
        <v>0</v>
      </c>
      <c r="O36" s="803">
        <v>0</v>
      </c>
      <c r="P36" s="803">
        <v>0</v>
      </c>
      <c r="Q36" s="803">
        <v>0</v>
      </c>
      <c r="R36" s="803">
        <f t="shared" si="1"/>
        <v>418</v>
      </c>
      <c r="S36" s="970"/>
      <c r="T36" s="971"/>
    </row>
    <row r="37" spans="2:20" ht="18" customHeight="1">
      <c r="B37" s="796">
        <v>34</v>
      </c>
      <c r="C37" s="797" t="s">
        <v>1240</v>
      </c>
      <c r="D37" s="798">
        <v>4</v>
      </c>
      <c r="E37" s="799">
        <v>3</v>
      </c>
      <c r="F37" s="800">
        <f t="shared" si="0"/>
        <v>7</v>
      </c>
      <c r="G37" s="801">
        <v>0</v>
      </c>
      <c r="H37" s="802"/>
      <c r="I37" s="803">
        <v>0</v>
      </c>
      <c r="J37" s="803">
        <v>76</v>
      </c>
      <c r="K37" s="803">
        <v>0</v>
      </c>
      <c r="L37" s="803">
        <v>0</v>
      </c>
      <c r="M37" s="803"/>
      <c r="N37" s="803">
        <v>0</v>
      </c>
      <c r="O37" s="803">
        <v>0</v>
      </c>
      <c r="P37" s="803">
        <v>0</v>
      </c>
      <c r="Q37" s="803">
        <v>0</v>
      </c>
      <c r="R37" s="803">
        <v>82</v>
      </c>
      <c r="S37" s="970"/>
      <c r="T37" s="971"/>
    </row>
    <row r="38" spans="2:20" ht="18" customHeight="1">
      <c r="B38" s="807">
        <v>35</v>
      </c>
      <c r="C38" s="808" t="s">
        <v>493</v>
      </c>
      <c r="D38" s="809">
        <v>78</v>
      </c>
      <c r="E38" s="810">
        <v>6</v>
      </c>
      <c r="F38" s="800">
        <f t="shared" si="0"/>
        <v>84</v>
      </c>
      <c r="G38" s="811">
        <v>3</v>
      </c>
      <c r="H38" s="812"/>
      <c r="I38" s="813">
        <v>4</v>
      </c>
      <c r="J38" s="800">
        <v>69</v>
      </c>
      <c r="K38" s="800">
        <v>1</v>
      </c>
      <c r="L38" s="800">
        <v>0</v>
      </c>
      <c r="M38" s="800"/>
      <c r="N38" s="800">
        <v>0</v>
      </c>
      <c r="O38" s="800">
        <v>0</v>
      </c>
      <c r="P38" s="800">
        <v>0</v>
      </c>
      <c r="Q38" s="800">
        <v>0</v>
      </c>
      <c r="R38" s="803">
        <v>162</v>
      </c>
      <c r="S38" s="970"/>
      <c r="T38" s="971"/>
    </row>
    <row r="39" spans="2:20" ht="18" customHeight="1">
      <c r="B39" s="814" t="s">
        <v>461</v>
      </c>
      <c r="C39" s="815" t="s">
        <v>494</v>
      </c>
      <c r="D39" s="816">
        <v>33060</v>
      </c>
      <c r="E39" s="810">
        <v>166015</v>
      </c>
      <c r="F39" s="817">
        <f>D39+E39</f>
        <v>199075</v>
      </c>
      <c r="G39" s="817">
        <f>SUM(G4:G38)</f>
        <v>105343</v>
      </c>
      <c r="H39" s="817">
        <f>SUM(H4:H38)</f>
        <v>0</v>
      </c>
      <c r="I39" s="817">
        <v>71558</v>
      </c>
      <c r="J39" s="817">
        <v>140537</v>
      </c>
      <c r="K39" s="817">
        <v>11134</v>
      </c>
      <c r="L39" s="817">
        <v>611</v>
      </c>
      <c r="M39" s="817">
        <f>SUM(M4:M38)</f>
        <v>137</v>
      </c>
      <c r="N39" s="817">
        <v>438</v>
      </c>
      <c r="O39" s="817">
        <v>517</v>
      </c>
      <c r="P39" s="817">
        <f>SUM(P4:P38)</f>
        <v>83</v>
      </c>
      <c r="Q39" s="817">
        <f>SUM(Q4:Q38)</f>
        <v>264</v>
      </c>
      <c r="R39" s="818">
        <v>529698</v>
      </c>
      <c r="S39" s="949"/>
      <c r="T39" s="950"/>
    </row>
    <row r="40" spans="2:20" ht="18" customHeight="1">
      <c r="B40" s="389" t="s">
        <v>461</v>
      </c>
      <c r="C40" s="951" t="s">
        <v>495</v>
      </c>
      <c r="D40" s="951"/>
      <c r="E40" s="951"/>
      <c r="F40" s="951"/>
      <c r="G40" s="951"/>
      <c r="H40" s="951"/>
      <c r="I40" s="951"/>
      <c r="J40" s="951"/>
      <c r="K40" s="951"/>
      <c r="L40" s="951"/>
      <c r="M40" s="951"/>
      <c r="N40" s="951"/>
      <c r="O40" s="951"/>
      <c r="P40" s="951"/>
      <c r="Q40" s="951"/>
      <c r="R40" s="951"/>
      <c r="S40" s="951"/>
      <c r="T40" s="819"/>
    </row>
    <row r="41" ht="15.75" customHeight="1">
      <c r="C41" s="390" t="s">
        <v>496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sheetData>
  <mergeCells count="47">
    <mergeCell ref="C1:Q1"/>
    <mergeCell ref="D2:F2"/>
    <mergeCell ref="G2:H3"/>
    <mergeCell ref="I2:I3"/>
    <mergeCell ref="J2:J3"/>
    <mergeCell ref="K2:K3"/>
    <mergeCell ref="L2:L3"/>
    <mergeCell ref="R2:R3"/>
    <mergeCell ref="S2:T2"/>
    <mergeCell ref="S3:T3"/>
    <mergeCell ref="S4:T4"/>
    <mergeCell ref="S5:T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C40:S40"/>
  </mergeCells>
  <printOptions/>
  <pageMargins left="0.75" right="0.75" top="1" bottom="1" header="0.5" footer="0.5"/>
  <pageSetup horizontalDpi="600" verticalDpi="600" orientation="portrait" scale="49" r:id="rId1"/>
</worksheet>
</file>

<file path=xl/worksheets/sheet7.xml><?xml version="1.0" encoding="utf-8"?>
<worksheet xmlns="http://schemas.openxmlformats.org/spreadsheetml/2006/main" xmlns:r="http://schemas.openxmlformats.org/officeDocument/2006/relationships">
  <dimension ref="A1:S55"/>
  <sheetViews>
    <sheetView view="pageBreakPreview" zoomScale="60" workbookViewId="0" topLeftCell="A1">
      <selection activeCell="Q24" sqref="Q24"/>
    </sheetView>
  </sheetViews>
  <sheetFormatPr defaultColWidth="9.140625" defaultRowHeight="12.75"/>
  <cols>
    <col min="1" max="1" width="5.28125" style="0" customWidth="1"/>
    <col min="2" max="2" width="18.421875" style="0" customWidth="1"/>
    <col min="3" max="8" width="10.8515625" style="0" customWidth="1"/>
    <col min="9" max="9" width="10.57421875" style="0" bestFit="1" customWidth="1"/>
  </cols>
  <sheetData>
    <row r="1" spans="1:6" ht="15.75">
      <c r="A1" s="942" t="s">
        <v>1209</v>
      </c>
      <c r="B1" s="942"/>
      <c r="C1" s="942"/>
      <c r="D1" s="942"/>
      <c r="E1" s="942"/>
      <c r="F1" s="942"/>
    </row>
    <row r="2" ht="4.5" customHeight="1">
      <c r="A2" s="344"/>
    </row>
    <row r="3" spans="1:9" ht="71.25" customHeight="1">
      <c r="A3" s="986" t="s">
        <v>1205</v>
      </c>
      <c r="B3" s="986"/>
      <c r="C3" s="986"/>
      <c r="D3" s="986"/>
      <c r="E3" s="986"/>
      <c r="F3" s="986"/>
      <c r="G3" s="986"/>
      <c r="H3" s="986"/>
      <c r="I3" s="986"/>
    </row>
    <row r="4" spans="1:7" ht="15">
      <c r="A4" s="987" t="s">
        <v>1204</v>
      </c>
      <c r="B4" s="987"/>
      <c r="C4" s="987"/>
      <c r="D4" s="987"/>
      <c r="E4" s="987"/>
      <c r="F4" s="987"/>
      <c r="G4" s="166"/>
    </row>
    <row r="5" ht="1.5" customHeight="1"/>
    <row r="6" spans="2:8" ht="12.75">
      <c r="B6" s="8"/>
      <c r="C6" s="8"/>
      <c r="D6" s="8"/>
      <c r="E6" s="943" t="s">
        <v>1201</v>
      </c>
      <c r="F6" s="943"/>
      <c r="G6" s="943"/>
      <c r="H6" s="943"/>
    </row>
    <row r="7" spans="1:9" ht="12.75">
      <c r="A7" s="982" t="s">
        <v>1276</v>
      </c>
      <c r="B7" s="988" t="s">
        <v>1186</v>
      </c>
      <c r="C7" s="975" t="s">
        <v>1187</v>
      </c>
      <c r="D7" s="944"/>
      <c r="E7" s="944"/>
      <c r="F7" s="944"/>
      <c r="G7" s="944"/>
      <c r="H7" s="944"/>
      <c r="I7" s="973"/>
    </row>
    <row r="8" spans="1:9" ht="12.75">
      <c r="A8" s="983"/>
      <c r="B8" s="972"/>
      <c r="C8" s="40">
        <v>1977</v>
      </c>
      <c r="D8" s="39">
        <v>1982</v>
      </c>
      <c r="E8" s="86">
        <v>1987</v>
      </c>
      <c r="F8" s="39">
        <v>1992</v>
      </c>
      <c r="G8" s="308">
        <v>1997</v>
      </c>
      <c r="H8" s="308">
        <v>2003</v>
      </c>
      <c r="I8" s="308">
        <v>2007</v>
      </c>
    </row>
    <row r="9" spans="1:9" ht="12.75">
      <c r="A9" s="40">
        <v>1</v>
      </c>
      <c r="B9" s="39">
        <v>2</v>
      </c>
      <c r="C9" s="40">
        <v>3</v>
      </c>
      <c r="D9" s="39">
        <v>4</v>
      </c>
      <c r="E9" s="40">
        <v>5</v>
      </c>
      <c r="F9" s="39">
        <v>6</v>
      </c>
      <c r="G9" s="39">
        <v>7</v>
      </c>
      <c r="H9" s="39">
        <v>7</v>
      </c>
      <c r="I9" s="224">
        <v>8</v>
      </c>
    </row>
    <row r="10" spans="1:9" ht="12.75">
      <c r="A10" s="145">
        <v>1</v>
      </c>
      <c r="B10" s="21" t="s">
        <v>1188</v>
      </c>
      <c r="C10" s="755">
        <v>180</v>
      </c>
      <c r="D10" s="756">
        <f>192453/1000</f>
        <v>192.453</v>
      </c>
      <c r="E10" s="757">
        <f>199695/1000</f>
        <v>199.695</v>
      </c>
      <c r="F10" s="757">
        <f>204584/1000</f>
        <v>204.584</v>
      </c>
      <c r="G10" s="758">
        <f>198882/1000</f>
        <v>198.882</v>
      </c>
      <c r="H10" s="758">
        <f>185181/1000</f>
        <v>185.181</v>
      </c>
      <c r="I10" s="199">
        <f>199.1</f>
        <v>199.1</v>
      </c>
    </row>
    <row r="11" spans="1:9" ht="12.75">
      <c r="A11" s="19">
        <v>2</v>
      </c>
      <c r="B11" s="21" t="s">
        <v>1189</v>
      </c>
      <c r="C11" s="755">
        <f>62019/1000</f>
        <v>62.019</v>
      </c>
      <c r="D11" s="759">
        <f>69783/1000</f>
        <v>69.783</v>
      </c>
      <c r="E11" s="760">
        <f>75967/1000</f>
        <v>75.967</v>
      </c>
      <c r="F11" s="760">
        <f>84206/1000</f>
        <v>84.206</v>
      </c>
      <c r="G11" s="761">
        <f>89918/1000</f>
        <v>89.918</v>
      </c>
      <c r="H11" s="761">
        <f>97922/1000</f>
        <v>97.922</v>
      </c>
      <c r="I11" s="199">
        <f>105.3</f>
        <v>105.3</v>
      </c>
    </row>
    <row r="12" spans="1:9" ht="12.75">
      <c r="A12" s="19">
        <v>3</v>
      </c>
      <c r="B12" s="21" t="s">
        <v>1190</v>
      </c>
      <c r="C12" s="88">
        <v>41</v>
      </c>
      <c r="D12" s="759">
        <f>48765/1000</f>
        <v>48.765</v>
      </c>
      <c r="E12" s="760">
        <f>45703/1000</f>
        <v>45.703</v>
      </c>
      <c r="F12" s="760">
        <f>50783/1000</f>
        <v>50.783</v>
      </c>
      <c r="G12" s="761">
        <f>57494/1000</f>
        <v>57.494</v>
      </c>
      <c r="H12" s="761">
        <f>61469/1000</f>
        <v>61.469</v>
      </c>
      <c r="I12" s="199">
        <f>71.6</f>
        <v>71.6</v>
      </c>
    </row>
    <row r="13" spans="1:9" ht="12.75">
      <c r="A13" s="19">
        <v>4</v>
      </c>
      <c r="B13" s="21" t="s">
        <v>1191</v>
      </c>
      <c r="C13" s="88">
        <v>75.6</v>
      </c>
      <c r="D13" s="759">
        <f>95255/1000</f>
        <v>95.255</v>
      </c>
      <c r="E13" s="760">
        <f>110207/1000</f>
        <v>110.207</v>
      </c>
      <c r="F13" s="760">
        <f>115279/1000</f>
        <v>115.279</v>
      </c>
      <c r="G13" s="761">
        <f>122721/1000</f>
        <v>122.721</v>
      </c>
      <c r="H13" s="761">
        <f>124358/1000</f>
        <v>124.358</v>
      </c>
      <c r="I13" s="199">
        <f>140.5</f>
        <v>140.5</v>
      </c>
    </row>
    <row r="14" spans="1:9" ht="12.75">
      <c r="A14" s="19">
        <v>5</v>
      </c>
      <c r="B14" s="21" t="s">
        <v>1192</v>
      </c>
      <c r="C14" s="88">
        <v>0.9</v>
      </c>
      <c r="D14" s="759">
        <f>900/1000</f>
        <v>0.9</v>
      </c>
      <c r="E14" s="760">
        <f>797/1000</f>
        <v>0.797</v>
      </c>
      <c r="F14" s="760">
        <f>817/1000</f>
        <v>0.817</v>
      </c>
      <c r="G14" s="761">
        <f>826/1000</f>
        <v>0.826</v>
      </c>
      <c r="H14" s="761">
        <f>751/1000</f>
        <v>0.751</v>
      </c>
      <c r="I14" s="199">
        <f>0.6</f>
        <v>0.6</v>
      </c>
    </row>
    <row r="15" spans="1:9" ht="12.75">
      <c r="A15" s="19">
        <v>6</v>
      </c>
      <c r="B15" s="21" t="s">
        <v>1193</v>
      </c>
      <c r="C15" s="88">
        <v>7.6</v>
      </c>
      <c r="D15" s="759">
        <f>10071/1000</f>
        <v>10.071</v>
      </c>
      <c r="E15" s="760">
        <f>10626/1000</f>
        <v>10.626</v>
      </c>
      <c r="F15" s="760">
        <f>12788/1000</f>
        <v>12.788</v>
      </c>
      <c r="G15" s="761">
        <f>13291/1000</f>
        <v>13.291</v>
      </c>
      <c r="H15" s="761">
        <f>13519/1000</f>
        <v>13.519</v>
      </c>
      <c r="I15" s="199">
        <f>11.1</f>
        <v>11.1</v>
      </c>
    </row>
    <row r="16" spans="1:9" ht="12.75">
      <c r="A16" s="19">
        <v>7</v>
      </c>
      <c r="B16" s="21" t="s">
        <v>1194</v>
      </c>
      <c r="C16" s="88">
        <v>0.1</v>
      </c>
      <c r="D16" s="759">
        <f>131/1000</f>
        <v>0.131</v>
      </c>
      <c r="E16" s="760">
        <f>167/1000</f>
        <v>0.167</v>
      </c>
      <c r="F16" s="760">
        <f>193/1000</f>
        <v>0.193</v>
      </c>
      <c r="G16" s="761">
        <f>220/1000</f>
        <v>0.22</v>
      </c>
      <c r="H16" s="761">
        <f>176/1000</f>
        <v>0.176</v>
      </c>
      <c r="I16" s="199">
        <f>0.1</f>
        <v>0.1</v>
      </c>
    </row>
    <row r="17" spans="1:9" ht="12.75">
      <c r="A17" s="19">
        <v>8</v>
      </c>
      <c r="B17" s="21" t="s">
        <v>1195</v>
      </c>
      <c r="C17" s="88">
        <v>1.1</v>
      </c>
      <c r="D17" s="759">
        <f>1024/1000</f>
        <v>1.024</v>
      </c>
      <c r="E17" s="760">
        <f>958/1000</f>
        <v>0.958</v>
      </c>
      <c r="F17" s="760">
        <f>967/1000</f>
        <v>0.967</v>
      </c>
      <c r="G17" s="761">
        <f>881/1000</f>
        <v>0.881</v>
      </c>
      <c r="H17" s="761">
        <f>650/1000</f>
        <v>0.65</v>
      </c>
      <c r="I17" s="199">
        <f>0.4</f>
        <v>0.4</v>
      </c>
    </row>
    <row r="18" spans="1:9" ht="12.75">
      <c r="A18" s="19">
        <v>9</v>
      </c>
      <c r="B18" s="21" t="s">
        <v>1196</v>
      </c>
      <c r="C18" s="88">
        <f>1068/1000</f>
        <v>1.068</v>
      </c>
      <c r="D18" s="759">
        <f>1078/1000</f>
        <v>1.078</v>
      </c>
      <c r="E18" s="760">
        <f>1001/1000</f>
        <v>1.001</v>
      </c>
      <c r="F18" s="760">
        <f>1031/1000</f>
        <v>1.031</v>
      </c>
      <c r="G18" s="761">
        <f>911/1000</f>
        <v>0.911</v>
      </c>
      <c r="H18" s="761">
        <f>632/1000</f>
        <v>0.632</v>
      </c>
      <c r="I18" s="199">
        <f>0.5</f>
        <v>0.5</v>
      </c>
    </row>
    <row r="19" spans="1:9" ht="9" customHeight="1">
      <c r="A19" s="21"/>
      <c r="B19" s="21"/>
      <c r="C19" s="88"/>
      <c r="D19" s="759"/>
      <c r="E19" s="760"/>
      <c r="F19" s="760"/>
      <c r="G19" s="760"/>
      <c r="H19" s="760"/>
      <c r="I19" s="21"/>
    </row>
    <row r="20" spans="1:9" ht="12.75">
      <c r="A20" s="762" t="s">
        <v>126</v>
      </c>
      <c r="B20" s="592" t="s">
        <v>1200</v>
      </c>
      <c r="C20" s="88"/>
      <c r="D20" s="759"/>
      <c r="E20" s="760"/>
      <c r="F20" s="760"/>
      <c r="G20" s="760"/>
      <c r="H20" s="760"/>
      <c r="I20" s="21"/>
    </row>
    <row r="21" spans="1:9" ht="6.75" customHeight="1">
      <c r="A21" s="21"/>
      <c r="B21" s="21"/>
      <c r="C21" s="88"/>
      <c r="D21" s="759"/>
      <c r="E21" s="760"/>
      <c r="F21" s="760" t="s">
        <v>1203</v>
      </c>
      <c r="G21" s="760"/>
      <c r="H21" s="760"/>
      <c r="I21" s="21"/>
    </row>
    <row r="22" spans="1:9" ht="12.75">
      <c r="A22" s="19">
        <v>1</v>
      </c>
      <c r="B22" s="21" t="s">
        <v>1197</v>
      </c>
      <c r="C22" s="763">
        <f>132/1000</f>
        <v>0.132</v>
      </c>
      <c r="D22" s="764">
        <f>128/1000</f>
        <v>0.128</v>
      </c>
      <c r="E22" s="760">
        <f>36/1000</f>
        <v>0.036</v>
      </c>
      <c r="F22" s="760">
        <f>58/1000</f>
        <v>0.058</v>
      </c>
      <c r="G22" s="761">
        <f>59/1000</f>
        <v>0.059</v>
      </c>
      <c r="H22" s="761">
        <f>65/1000</f>
        <v>0.065</v>
      </c>
      <c r="I22" s="199">
        <f>0.1</f>
        <v>0.1</v>
      </c>
    </row>
    <row r="23" spans="1:9" ht="12.75">
      <c r="A23" s="19">
        <v>2</v>
      </c>
      <c r="B23" s="21" t="s">
        <v>1198</v>
      </c>
      <c r="C23" s="755">
        <f>129/1000</f>
        <v>0.129</v>
      </c>
      <c r="D23" s="759">
        <f>154/1000</f>
        <v>0.154</v>
      </c>
      <c r="E23" s="760">
        <f>129/1000</f>
        <v>0.129</v>
      </c>
      <c r="F23" s="760">
        <f>154/1000</f>
        <v>0.154</v>
      </c>
      <c r="G23" s="761">
        <f>177/1000</f>
        <v>0.177</v>
      </c>
      <c r="H23" s="761">
        <f>278/1000</f>
        <v>0.278</v>
      </c>
      <c r="I23" s="20" t="s">
        <v>1273</v>
      </c>
    </row>
    <row r="24" spans="1:9" ht="6" customHeight="1">
      <c r="A24" s="15"/>
      <c r="B24" s="21"/>
      <c r="C24" s="88"/>
      <c r="D24" s="759"/>
      <c r="E24" s="20"/>
      <c r="F24" s="760"/>
      <c r="G24" s="760"/>
      <c r="H24" s="760"/>
      <c r="I24" s="21"/>
    </row>
    <row r="25" spans="1:9" ht="12.75">
      <c r="A25" s="975" t="s">
        <v>1212</v>
      </c>
      <c r="B25" s="973"/>
      <c r="C25" s="765">
        <v>369</v>
      </c>
      <c r="D25" s="765">
        <v>419.6</v>
      </c>
      <c r="E25" s="766">
        <f>SUM(E10:E24)</f>
        <v>445.286</v>
      </c>
      <c r="F25" s="766">
        <f>SUM(F10:F24)</f>
        <v>470.86</v>
      </c>
      <c r="G25" s="766">
        <f>485379/1000</f>
        <v>485.379</v>
      </c>
      <c r="H25" s="766">
        <f>485002/1000</f>
        <v>485.002</v>
      </c>
      <c r="I25" s="321">
        <f>529.7</f>
        <v>529.7</v>
      </c>
    </row>
    <row r="26" ht="5.25" customHeight="1"/>
    <row r="27" ht="12.75">
      <c r="B27" t="s">
        <v>1202</v>
      </c>
    </row>
    <row r="28" ht="6.75" customHeight="1">
      <c r="B28" t="s">
        <v>1199</v>
      </c>
    </row>
    <row r="49" ht="12.75">
      <c r="S49" t="s">
        <v>31</v>
      </c>
    </row>
    <row r="51" ht="12.75" hidden="1"/>
    <row r="52" spans="1:9" ht="36" customHeight="1">
      <c r="A52" s="985" t="s">
        <v>1206</v>
      </c>
      <c r="B52" s="985"/>
      <c r="C52" s="985"/>
      <c r="D52" s="985"/>
      <c r="E52" s="985"/>
      <c r="F52" s="985"/>
      <c r="G52" s="985"/>
      <c r="H52" s="985"/>
      <c r="I52" s="985"/>
    </row>
    <row r="53" spans="1:9" ht="117.75" customHeight="1">
      <c r="A53" s="985" t="s">
        <v>1207</v>
      </c>
      <c r="B53" s="985"/>
      <c r="C53" s="985"/>
      <c r="D53" s="985"/>
      <c r="E53" s="985"/>
      <c r="F53" s="985"/>
      <c r="G53" s="985"/>
      <c r="H53" s="985"/>
      <c r="I53" s="985"/>
    </row>
    <row r="54" spans="1:9" ht="38.25" customHeight="1">
      <c r="A54" s="984" t="s">
        <v>1208</v>
      </c>
      <c r="B54" s="984"/>
      <c r="C54" s="984"/>
      <c r="D54" s="984"/>
      <c r="E54" s="984"/>
      <c r="F54" s="984"/>
      <c r="G54" s="984"/>
      <c r="H54" s="984"/>
      <c r="I54" s="984"/>
    </row>
    <row r="55" spans="1:9" ht="15.75">
      <c r="A55" s="710"/>
      <c r="B55" s="710"/>
      <c r="C55" s="710"/>
      <c r="D55" s="710"/>
      <c r="E55" s="710"/>
      <c r="F55" s="710"/>
      <c r="G55" s="710"/>
      <c r="H55" s="710"/>
      <c r="I55" s="710"/>
    </row>
  </sheetData>
  <mergeCells count="11">
    <mergeCell ref="A52:I52"/>
    <mergeCell ref="A53:I53"/>
    <mergeCell ref="A54:I54"/>
    <mergeCell ref="A7:A8"/>
    <mergeCell ref="B7:B8"/>
    <mergeCell ref="C7:I7"/>
    <mergeCell ref="A25:B25"/>
    <mergeCell ref="A1:F1"/>
    <mergeCell ref="A3:I3"/>
    <mergeCell ref="A4:F4"/>
    <mergeCell ref="E6:H6"/>
  </mergeCells>
  <printOptions/>
  <pageMargins left="0.75" right="0.75" top="1" bottom="1" header="0.5" footer="0.5"/>
  <pageSetup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I15"/>
  <sheetViews>
    <sheetView view="pageBreakPreview" zoomScale="60" workbookViewId="0" topLeftCell="A1">
      <selection activeCell="P11" sqref="P11"/>
    </sheetView>
  </sheetViews>
  <sheetFormatPr defaultColWidth="9.140625" defaultRowHeight="12.75"/>
  <cols>
    <col min="2" max="2" width="10.140625" style="0" customWidth="1"/>
    <col min="3" max="4" width="11.00390625" style="0" customWidth="1"/>
    <col min="5" max="5" width="19.00390625" style="0" customWidth="1"/>
    <col min="6" max="6" width="13.140625" style="0" customWidth="1"/>
  </cols>
  <sheetData>
    <row r="1" spans="1:9" ht="81" customHeight="1">
      <c r="A1" s="985" t="s">
        <v>1182</v>
      </c>
      <c r="B1" s="985"/>
      <c r="C1" s="985"/>
      <c r="D1" s="985"/>
      <c r="E1" s="985"/>
      <c r="F1" s="985"/>
      <c r="G1" s="569"/>
      <c r="H1" s="569"/>
      <c r="I1" s="569"/>
    </row>
    <row r="2" spans="1:9" ht="19.5" customHeight="1">
      <c r="A2" s="947" t="s">
        <v>1183</v>
      </c>
      <c r="B2" s="947"/>
      <c r="C2" s="947"/>
      <c r="D2" s="947"/>
      <c r="E2" s="947"/>
      <c r="F2" s="947"/>
      <c r="G2" s="749"/>
      <c r="H2" s="749"/>
      <c r="I2" s="749"/>
    </row>
    <row r="3" ht="12.75">
      <c r="A3" s="753"/>
    </row>
    <row r="4" spans="1:9" ht="35.25" customHeight="1">
      <c r="A4" s="984" t="s">
        <v>1184</v>
      </c>
      <c r="B4" s="984"/>
      <c r="C4" s="984"/>
      <c r="D4" s="984"/>
      <c r="E4" s="984"/>
      <c r="F4" s="984"/>
      <c r="G4" s="710"/>
      <c r="H4" s="710"/>
      <c r="I4" s="710"/>
    </row>
    <row r="5" ht="12.75">
      <c r="A5" s="753"/>
    </row>
    <row r="6" spans="1:6" ht="30" customHeight="1">
      <c r="A6" s="948" t="s">
        <v>1185</v>
      </c>
      <c r="B6" s="948"/>
      <c r="C6" s="948"/>
      <c r="D6" s="948"/>
      <c r="E6" s="948"/>
      <c r="F6" s="948"/>
    </row>
    <row r="7" spans="1:6" ht="27" customHeight="1">
      <c r="A7" s="341"/>
      <c r="B7" s="945" t="s">
        <v>791</v>
      </c>
      <c r="C7" s="945"/>
      <c r="D7" s="945" t="s">
        <v>792</v>
      </c>
      <c r="E7" s="945"/>
      <c r="F7" s="63" t="s">
        <v>793</v>
      </c>
    </row>
    <row r="8" spans="1:6" ht="17.25" customHeight="1">
      <c r="A8" s="321" t="s">
        <v>1244</v>
      </c>
      <c r="B8" s="63" t="s">
        <v>157</v>
      </c>
      <c r="C8" s="63" t="s">
        <v>794</v>
      </c>
      <c r="D8" s="63" t="s">
        <v>157</v>
      </c>
      <c r="E8" s="63" t="s">
        <v>794</v>
      </c>
      <c r="F8" s="63"/>
    </row>
    <row r="9" spans="1:6" ht="27.75" customHeight="1">
      <c r="A9" s="342">
        <v>1995</v>
      </c>
      <c r="B9" s="342">
        <v>80</v>
      </c>
      <c r="C9" s="342">
        <v>34684.53</v>
      </c>
      <c r="D9" s="342">
        <v>441</v>
      </c>
      <c r="E9" s="342">
        <v>114164.58</v>
      </c>
      <c r="F9" s="342">
        <v>148849.11</v>
      </c>
    </row>
    <row r="10" spans="1:6" ht="24.75" customHeight="1">
      <c r="A10" s="342">
        <v>1999</v>
      </c>
      <c r="B10" s="342">
        <v>87</v>
      </c>
      <c r="C10" s="342">
        <v>34021.15</v>
      </c>
      <c r="D10" s="342">
        <v>485</v>
      </c>
      <c r="E10" s="342">
        <v>113163.03</v>
      </c>
      <c r="F10" s="342">
        <v>147184.18</v>
      </c>
    </row>
    <row r="11" spans="1:6" ht="26.25" customHeight="1">
      <c r="A11" s="342">
        <v>2004</v>
      </c>
      <c r="B11" s="342">
        <v>90</v>
      </c>
      <c r="C11" s="342">
        <v>36881.53</v>
      </c>
      <c r="D11" s="342">
        <v>502</v>
      </c>
      <c r="E11" s="342">
        <v>120051.88</v>
      </c>
      <c r="F11" s="342">
        <v>156933.41</v>
      </c>
    </row>
    <row r="12" spans="1:6" ht="26.25" customHeight="1">
      <c r="A12" s="342">
        <v>2006</v>
      </c>
      <c r="B12" s="342">
        <v>100</v>
      </c>
      <c r="C12" s="342">
        <v>38024.11</v>
      </c>
      <c r="D12" s="342">
        <v>514</v>
      </c>
      <c r="E12" s="342">
        <v>117913.77</v>
      </c>
      <c r="F12" s="342">
        <v>155980.15</v>
      </c>
    </row>
    <row r="13" spans="1:6" ht="26.25" customHeight="1">
      <c r="A13" s="342">
        <v>2010</v>
      </c>
      <c r="B13" s="342">
        <v>102</v>
      </c>
      <c r="C13" s="342">
        <v>39888</v>
      </c>
      <c r="D13" s="342">
        <v>515</v>
      </c>
      <c r="E13" s="342">
        <v>119930</v>
      </c>
      <c r="F13" s="342">
        <f>E13+C13</f>
        <v>159818</v>
      </c>
    </row>
    <row r="14" spans="1:5" ht="15.75">
      <c r="A14" s="946" t="s">
        <v>37</v>
      </c>
      <c r="B14" s="946"/>
      <c r="C14" s="946"/>
      <c r="D14" s="946"/>
      <c r="E14" s="946"/>
    </row>
    <row r="15" ht="12.75">
      <c r="A15" s="754"/>
    </row>
  </sheetData>
  <mergeCells count="7">
    <mergeCell ref="B7:C7"/>
    <mergeCell ref="D7:E7"/>
    <mergeCell ref="A14:E14"/>
    <mergeCell ref="A1:F1"/>
    <mergeCell ref="A2:F2"/>
    <mergeCell ref="A4:F4"/>
    <mergeCell ref="A6:F6"/>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106"/>
  <sheetViews>
    <sheetView tabSelected="1" view="pageBreakPreview" zoomScale="60" workbookViewId="0" topLeftCell="A25">
      <selection activeCell="F34" sqref="F34:K40"/>
    </sheetView>
  </sheetViews>
  <sheetFormatPr defaultColWidth="9.140625" defaultRowHeight="12.75"/>
  <cols>
    <col min="1" max="1" width="5.00390625" style="740" customWidth="1"/>
    <col min="2" max="2" width="37.57421875" style="741" customWidth="1"/>
    <col min="3" max="3" width="17.8515625" style="741" customWidth="1"/>
    <col min="4" max="4" width="26.7109375" style="741" customWidth="1"/>
    <col min="5" max="16384" width="9.140625" style="741" customWidth="1"/>
  </cols>
  <sheetData>
    <row r="1" spans="1:4" s="739" customFormat="1" ht="15.75">
      <c r="A1" s="916" t="s">
        <v>1045</v>
      </c>
      <c r="B1" s="916"/>
      <c r="C1" s="916"/>
      <c r="D1" s="916"/>
    </row>
    <row r="3" spans="1:4" s="742" customFormat="1" ht="25.5">
      <c r="A3" s="731" t="s">
        <v>1046</v>
      </c>
      <c r="B3" s="736" t="s">
        <v>1047</v>
      </c>
      <c r="C3" s="736" t="s">
        <v>1048</v>
      </c>
      <c r="D3" s="736" t="s">
        <v>1262</v>
      </c>
    </row>
    <row r="4" spans="1:4" s="550" customFormat="1" ht="12.75">
      <c r="A4" s="731">
        <v>1</v>
      </c>
      <c r="B4" s="525">
        <v>2</v>
      </c>
      <c r="C4" s="525">
        <v>3</v>
      </c>
      <c r="D4" s="525">
        <v>4</v>
      </c>
    </row>
    <row r="5" spans="1:4" ht="12.75">
      <c r="A5" s="743">
        <v>1</v>
      </c>
      <c r="B5" s="607" t="s">
        <v>1049</v>
      </c>
      <c r="C5" s="609" t="s">
        <v>1050</v>
      </c>
      <c r="D5" s="607" t="s">
        <v>1051</v>
      </c>
    </row>
    <row r="6" spans="1:4" ht="12.75">
      <c r="A6" s="743">
        <v>2</v>
      </c>
      <c r="B6" s="744" t="s">
        <v>1052</v>
      </c>
      <c r="C6" s="609" t="s">
        <v>1053</v>
      </c>
      <c r="D6" s="607" t="s">
        <v>1214</v>
      </c>
    </row>
    <row r="7" spans="1:4" ht="12.75">
      <c r="A7" s="745">
        <v>3</v>
      </c>
      <c r="B7" s="744" t="s">
        <v>1054</v>
      </c>
      <c r="C7" s="746" t="s">
        <v>1055</v>
      </c>
      <c r="D7" s="747" t="s">
        <v>1214</v>
      </c>
    </row>
    <row r="8" spans="1:4" ht="12.75">
      <c r="A8" s="743">
        <v>4</v>
      </c>
      <c r="B8" s="748" t="s">
        <v>1056</v>
      </c>
      <c r="C8" s="746" t="s">
        <v>1057</v>
      </c>
      <c r="D8" s="747" t="s">
        <v>1214</v>
      </c>
    </row>
    <row r="9" spans="1:4" ht="12.75">
      <c r="A9" s="743">
        <v>5</v>
      </c>
      <c r="B9" s="747" t="s">
        <v>1058</v>
      </c>
      <c r="C9" s="747" t="s">
        <v>1059</v>
      </c>
      <c r="D9" s="747" t="s">
        <v>1215</v>
      </c>
    </row>
    <row r="10" spans="1:4" ht="12.75">
      <c r="A10" s="745">
        <v>6</v>
      </c>
      <c r="B10" s="748" t="s">
        <v>1060</v>
      </c>
      <c r="C10" s="747" t="s">
        <v>1061</v>
      </c>
      <c r="D10" s="747" t="s">
        <v>1216</v>
      </c>
    </row>
    <row r="11" spans="1:4" ht="12.75">
      <c r="A11" s="743">
        <v>7</v>
      </c>
      <c r="B11" s="748" t="s">
        <v>1062</v>
      </c>
      <c r="C11" s="747" t="s">
        <v>1063</v>
      </c>
      <c r="D11" s="747" t="s">
        <v>1217</v>
      </c>
    </row>
    <row r="12" spans="1:4" ht="12.75">
      <c r="A12" s="743">
        <v>8</v>
      </c>
      <c r="B12" s="748" t="s">
        <v>1064</v>
      </c>
      <c r="C12" s="747" t="s">
        <v>1065</v>
      </c>
      <c r="D12" s="747" t="s">
        <v>897</v>
      </c>
    </row>
    <row r="13" spans="1:4" ht="12.75">
      <c r="A13" s="745">
        <v>9</v>
      </c>
      <c r="B13" s="747" t="s">
        <v>1066</v>
      </c>
      <c r="C13" s="747" t="s">
        <v>1067</v>
      </c>
      <c r="D13" s="747" t="s">
        <v>897</v>
      </c>
    </row>
    <row r="14" spans="1:4" ht="12.75">
      <c r="A14" s="743">
        <v>10</v>
      </c>
      <c r="B14" s="747" t="s">
        <v>1068</v>
      </c>
      <c r="C14" s="747" t="s">
        <v>1239</v>
      </c>
      <c r="D14" s="747" t="s">
        <v>1239</v>
      </c>
    </row>
    <row r="15" spans="1:4" ht="12.75">
      <c r="A15" s="743">
        <v>11</v>
      </c>
      <c r="B15" s="747" t="s">
        <v>1069</v>
      </c>
      <c r="C15" s="747" t="s">
        <v>1070</v>
      </c>
      <c r="D15" s="747" t="s">
        <v>1249</v>
      </c>
    </row>
    <row r="16" spans="1:4" ht="12.75">
      <c r="A16" s="745">
        <v>12</v>
      </c>
      <c r="B16" s="747" t="s">
        <v>1071</v>
      </c>
      <c r="C16" s="747" t="s">
        <v>1072</v>
      </c>
      <c r="D16" s="747" t="s">
        <v>1218</v>
      </c>
    </row>
    <row r="17" spans="1:4" ht="12.75">
      <c r="A17" s="743">
        <v>13</v>
      </c>
      <c r="B17" s="747" t="s">
        <v>1073</v>
      </c>
      <c r="C17" s="747" t="s">
        <v>1074</v>
      </c>
      <c r="D17" s="747" t="s">
        <v>1218</v>
      </c>
    </row>
    <row r="18" spans="1:4" ht="12.75">
      <c r="A18" s="743">
        <v>14</v>
      </c>
      <c r="B18" s="748" t="s">
        <v>1075</v>
      </c>
      <c r="C18" s="747" t="s">
        <v>1076</v>
      </c>
      <c r="D18" s="747" t="s">
        <v>1218</v>
      </c>
    </row>
    <row r="19" spans="1:4" ht="12.75">
      <c r="A19" s="743">
        <v>15</v>
      </c>
      <c r="B19" s="747" t="s">
        <v>1077</v>
      </c>
      <c r="C19" s="747" t="s">
        <v>1078</v>
      </c>
      <c r="D19" s="747" t="s">
        <v>1218</v>
      </c>
    </row>
    <row r="20" spans="1:4" ht="12.75">
      <c r="A20" s="743">
        <v>16</v>
      </c>
      <c r="B20" s="747" t="s">
        <v>1079</v>
      </c>
      <c r="C20" s="747" t="s">
        <v>1080</v>
      </c>
      <c r="D20" s="747" t="s">
        <v>1218</v>
      </c>
    </row>
    <row r="21" spans="1:4" ht="12.75">
      <c r="A21" s="745">
        <v>17</v>
      </c>
      <c r="B21" s="747" t="s">
        <v>1081</v>
      </c>
      <c r="C21" s="747" t="s">
        <v>1082</v>
      </c>
      <c r="D21" s="747" t="s">
        <v>1219</v>
      </c>
    </row>
    <row r="22" spans="1:4" ht="12.75">
      <c r="A22" s="743">
        <v>18</v>
      </c>
      <c r="B22" s="748" t="s">
        <v>1083</v>
      </c>
      <c r="C22" s="747" t="s">
        <v>1084</v>
      </c>
      <c r="D22" s="747" t="s">
        <v>1220</v>
      </c>
    </row>
    <row r="23" spans="1:4" ht="12.75">
      <c r="A23" s="743">
        <v>19</v>
      </c>
      <c r="B23" s="748" t="s">
        <v>1085</v>
      </c>
      <c r="C23" s="747" t="s">
        <v>1086</v>
      </c>
      <c r="D23" s="747" t="s">
        <v>1087</v>
      </c>
    </row>
    <row r="24" spans="1:4" ht="12.75">
      <c r="A24" s="743">
        <v>20</v>
      </c>
      <c r="B24" s="748" t="s">
        <v>1088</v>
      </c>
      <c r="C24" s="747" t="s">
        <v>1089</v>
      </c>
      <c r="D24" s="747" t="s">
        <v>1090</v>
      </c>
    </row>
    <row r="25" spans="1:4" ht="12.75">
      <c r="A25" s="743">
        <v>21</v>
      </c>
      <c r="B25" s="748" t="s">
        <v>1091</v>
      </c>
      <c r="C25" s="747" t="s">
        <v>1092</v>
      </c>
      <c r="D25" s="747" t="s">
        <v>1268</v>
      </c>
    </row>
    <row r="26" spans="1:4" ht="12.75">
      <c r="A26" s="745">
        <v>22</v>
      </c>
      <c r="B26" s="748" t="s">
        <v>1093</v>
      </c>
      <c r="C26" s="747" t="s">
        <v>1094</v>
      </c>
      <c r="D26" s="747" t="s">
        <v>1268</v>
      </c>
    </row>
    <row r="27" spans="1:4" ht="12.75">
      <c r="A27" s="743">
        <v>23</v>
      </c>
      <c r="B27" s="748" t="s">
        <v>1095</v>
      </c>
      <c r="C27" s="747" t="s">
        <v>1096</v>
      </c>
      <c r="D27" s="747" t="s">
        <v>1268</v>
      </c>
    </row>
    <row r="28" spans="1:4" ht="25.5">
      <c r="A28" s="743">
        <v>24</v>
      </c>
      <c r="B28" s="748" t="s">
        <v>1097</v>
      </c>
      <c r="C28" s="747" t="s">
        <v>1098</v>
      </c>
      <c r="D28" s="747" t="s">
        <v>1222</v>
      </c>
    </row>
    <row r="29" spans="1:4" ht="12.75">
      <c r="A29" s="743">
        <v>25</v>
      </c>
      <c r="B29" s="748" t="s">
        <v>1099</v>
      </c>
      <c r="C29" s="747" t="s">
        <v>1100</v>
      </c>
      <c r="D29" s="747" t="s">
        <v>1222</v>
      </c>
    </row>
    <row r="30" spans="1:4" ht="25.5">
      <c r="A30" s="743">
        <v>26</v>
      </c>
      <c r="B30" s="748" t="s">
        <v>1101</v>
      </c>
      <c r="C30" s="747" t="s">
        <v>1102</v>
      </c>
      <c r="D30" s="747" t="s">
        <v>1222</v>
      </c>
    </row>
    <row r="31" spans="1:4" ht="25.5">
      <c r="A31" s="745">
        <v>27</v>
      </c>
      <c r="B31" s="748" t="s">
        <v>1103</v>
      </c>
      <c r="C31" s="747" t="s">
        <v>1104</v>
      </c>
      <c r="D31" s="747" t="s">
        <v>1222</v>
      </c>
    </row>
    <row r="32" spans="1:4" ht="12.75">
      <c r="A32" s="743">
        <v>28</v>
      </c>
      <c r="B32" s="748" t="s">
        <v>1105</v>
      </c>
      <c r="C32" s="747" t="s">
        <v>1018</v>
      </c>
      <c r="D32" s="747" t="s">
        <v>1222</v>
      </c>
    </row>
    <row r="33" spans="1:4" ht="12.75">
      <c r="A33" s="743">
        <v>29</v>
      </c>
      <c r="B33" s="748" t="s">
        <v>1106</v>
      </c>
      <c r="C33" s="747" t="s">
        <v>1107</v>
      </c>
      <c r="D33" s="747" t="s">
        <v>1222</v>
      </c>
    </row>
    <row r="34" spans="1:4" ht="12.75">
      <c r="A34" s="743">
        <v>30</v>
      </c>
      <c r="B34" s="748" t="s">
        <v>1108</v>
      </c>
      <c r="C34" s="747" t="s">
        <v>1109</v>
      </c>
      <c r="D34" s="747" t="s">
        <v>1223</v>
      </c>
    </row>
    <row r="35" spans="1:4" ht="12.75">
      <c r="A35" s="743">
        <v>31</v>
      </c>
      <c r="B35" s="747" t="s">
        <v>1110</v>
      </c>
      <c r="C35" s="747" t="s">
        <v>1111</v>
      </c>
      <c r="D35" s="747" t="s">
        <v>1223</v>
      </c>
    </row>
    <row r="36" spans="1:4" ht="12.75">
      <c r="A36" s="745">
        <v>32</v>
      </c>
      <c r="B36" s="747" t="s">
        <v>1112</v>
      </c>
      <c r="C36" s="747" t="s">
        <v>1113</v>
      </c>
      <c r="D36" s="747" t="s">
        <v>1224</v>
      </c>
    </row>
    <row r="37" spans="1:9" ht="12.75">
      <c r="A37" s="743">
        <v>33</v>
      </c>
      <c r="B37" s="748" t="s">
        <v>1114</v>
      </c>
      <c r="C37" s="747" t="s">
        <v>1115</v>
      </c>
      <c r="D37" s="747" t="s">
        <v>1224</v>
      </c>
      <c r="F37" s="996"/>
      <c r="G37" s="742"/>
      <c r="H37" s="742"/>
      <c r="I37" s="742"/>
    </row>
    <row r="38" spans="1:4" ht="12.75">
      <c r="A38" s="743">
        <v>34</v>
      </c>
      <c r="B38" s="747" t="s">
        <v>1116</v>
      </c>
      <c r="C38" s="747" t="s">
        <v>1117</v>
      </c>
      <c r="D38" s="747" t="s">
        <v>1224</v>
      </c>
    </row>
    <row r="39" spans="1:4" ht="12.75">
      <c r="A39" s="743">
        <v>35</v>
      </c>
      <c r="B39" s="747" t="s">
        <v>1118</v>
      </c>
      <c r="C39" s="747" t="s">
        <v>1119</v>
      </c>
      <c r="D39" s="747" t="s">
        <v>1225</v>
      </c>
    </row>
    <row r="40" spans="1:4" ht="12.75">
      <c r="A40" s="743">
        <v>36</v>
      </c>
      <c r="B40" s="748" t="s">
        <v>1120</v>
      </c>
      <c r="C40" s="747" t="s">
        <v>1121</v>
      </c>
      <c r="D40" s="747" t="s">
        <v>1225</v>
      </c>
    </row>
    <row r="41" spans="1:4" ht="25.5">
      <c r="A41" s="745">
        <v>37</v>
      </c>
      <c r="B41" s="748" t="s">
        <v>1122</v>
      </c>
      <c r="C41" s="747" t="s">
        <v>1123</v>
      </c>
      <c r="D41" s="747" t="s">
        <v>1225</v>
      </c>
    </row>
    <row r="42" spans="1:4" ht="15.75">
      <c r="A42" s="917" t="s">
        <v>1124</v>
      </c>
      <c r="B42" s="917"/>
      <c r="C42" s="917"/>
      <c r="D42" s="917"/>
    </row>
    <row r="43" spans="1:4" ht="15.75">
      <c r="A43" s="729"/>
      <c r="B43" s="729"/>
      <c r="C43" s="729"/>
      <c r="D43" s="729"/>
    </row>
    <row r="44" spans="1:4" ht="25.5">
      <c r="A44" s="730" t="s">
        <v>1046</v>
      </c>
      <c r="B44" s="750" t="s">
        <v>1047</v>
      </c>
      <c r="C44" s="750" t="s">
        <v>1048</v>
      </c>
      <c r="D44" s="750" t="s">
        <v>1262</v>
      </c>
    </row>
    <row r="45" spans="1:4" ht="12.75">
      <c r="A45" s="731">
        <v>1</v>
      </c>
      <c r="B45" s="525">
        <v>2</v>
      </c>
      <c r="C45" s="525">
        <v>3</v>
      </c>
      <c r="D45" s="525">
        <v>4</v>
      </c>
    </row>
    <row r="46" spans="1:4" ht="25.5">
      <c r="A46" s="745">
        <v>38</v>
      </c>
      <c r="B46" s="748" t="s">
        <v>1125</v>
      </c>
      <c r="C46" s="747" t="s">
        <v>1123</v>
      </c>
      <c r="D46" s="747" t="s">
        <v>1225</v>
      </c>
    </row>
    <row r="47" spans="1:4" ht="12.75">
      <c r="A47" s="745">
        <v>39</v>
      </c>
      <c r="B47" s="748" t="s">
        <v>1126</v>
      </c>
      <c r="C47" s="747" t="s">
        <v>1127</v>
      </c>
      <c r="D47" s="747" t="s">
        <v>1225</v>
      </c>
    </row>
    <row r="48" spans="1:4" ht="12.75">
      <c r="A48" s="745">
        <v>40</v>
      </c>
      <c r="B48" s="748" t="s">
        <v>1128</v>
      </c>
      <c r="C48" s="747" t="s">
        <v>1129</v>
      </c>
      <c r="D48" s="747" t="s">
        <v>1226</v>
      </c>
    </row>
    <row r="49" spans="1:4" ht="12.75">
      <c r="A49" s="745">
        <v>41</v>
      </c>
      <c r="B49" s="747" t="s">
        <v>1130</v>
      </c>
      <c r="C49" s="747" t="s">
        <v>1131</v>
      </c>
      <c r="D49" s="747" t="s">
        <v>1227</v>
      </c>
    </row>
    <row r="50" spans="1:4" ht="12.75">
      <c r="A50" s="745">
        <v>42</v>
      </c>
      <c r="B50" s="751" t="s">
        <v>1132</v>
      </c>
      <c r="C50" s="751" t="s">
        <v>1133</v>
      </c>
      <c r="D50" s="751" t="s">
        <v>1248</v>
      </c>
    </row>
    <row r="51" spans="1:4" ht="12.75">
      <c r="A51" s="745">
        <v>43</v>
      </c>
      <c r="B51" s="748" t="s">
        <v>1134</v>
      </c>
      <c r="C51" s="747" t="s">
        <v>1135</v>
      </c>
      <c r="D51" s="747" t="s">
        <v>1229</v>
      </c>
    </row>
    <row r="52" spans="1:4" ht="12.75">
      <c r="A52" s="745">
        <v>44</v>
      </c>
      <c r="B52" s="748" t="s">
        <v>1136</v>
      </c>
      <c r="C52" s="747" t="s">
        <v>1137</v>
      </c>
      <c r="D52" s="747" t="s">
        <v>1229</v>
      </c>
    </row>
    <row r="53" spans="1:4" ht="12.75">
      <c r="A53" s="745">
        <v>45</v>
      </c>
      <c r="B53" s="751" t="s">
        <v>1138</v>
      </c>
      <c r="C53" s="751" t="s">
        <v>1139</v>
      </c>
      <c r="D53" s="751" t="s">
        <v>1229</v>
      </c>
    </row>
    <row r="54" spans="1:4" ht="12.75">
      <c r="A54" s="745">
        <v>46</v>
      </c>
      <c r="B54" s="751" t="s">
        <v>1140</v>
      </c>
      <c r="C54" s="751" t="s">
        <v>1141</v>
      </c>
      <c r="D54" s="751" t="s">
        <v>1230</v>
      </c>
    </row>
    <row r="55" spans="1:4" ht="12.75">
      <c r="A55" s="745">
        <v>47</v>
      </c>
      <c r="B55" s="751" t="s">
        <v>1142</v>
      </c>
      <c r="C55" s="751" t="s">
        <v>1143</v>
      </c>
      <c r="D55" s="751" t="s">
        <v>1230</v>
      </c>
    </row>
    <row r="56" spans="1:4" ht="12.75">
      <c r="A56" s="745">
        <v>48</v>
      </c>
      <c r="B56" s="748" t="s">
        <v>1144</v>
      </c>
      <c r="C56" s="747" t="s">
        <v>1145</v>
      </c>
      <c r="D56" s="747" t="s">
        <v>1230</v>
      </c>
    </row>
    <row r="57" spans="1:4" ht="15.75" customHeight="1">
      <c r="A57" s="745">
        <v>49</v>
      </c>
      <c r="B57" s="747" t="s">
        <v>1146</v>
      </c>
      <c r="C57" s="747" t="s">
        <v>1147</v>
      </c>
      <c r="D57" s="747" t="s">
        <v>1231</v>
      </c>
    </row>
    <row r="58" spans="1:4" ht="12" customHeight="1">
      <c r="A58" s="745">
        <v>50</v>
      </c>
      <c r="B58" s="747" t="s">
        <v>1148</v>
      </c>
      <c r="C58" s="747" t="s">
        <v>1149</v>
      </c>
      <c r="D58" s="747" t="s">
        <v>1231</v>
      </c>
    </row>
    <row r="59" spans="1:4" ht="12.75">
      <c r="A59" s="745">
        <v>51</v>
      </c>
      <c r="B59" s="747" t="s">
        <v>1150</v>
      </c>
      <c r="C59" s="747" t="s">
        <v>1151</v>
      </c>
      <c r="D59" s="747" t="s">
        <v>1231</v>
      </c>
    </row>
    <row r="60" spans="1:4" ht="12.75">
      <c r="A60" s="745">
        <v>52</v>
      </c>
      <c r="B60" s="747" t="s">
        <v>1152</v>
      </c>
      <c r="C60" s="747" t="s">
        <v>1153</v>
      </c>
      <c r="D60" s="747" t="s">
        <v>1231</v>
      </c>
    </row>
    <row r="61" spans="1:4" ht="12.75">
      <c r="A61" s="745">
        <v>53</v>
      </c>
      <c r="B61" s="751" t="s">
        <v>1154</v>
      </c>
      <c r="C61" s="751" t="s">
        <v>1155</v>
      </c>
      <c r="D61" s="751" t="s">
        <v>1233</v>
      </c>
    </row>
    <row r="62" spans="1:4" ht="12.75">
      <c r="A62" s="745">
        <v>54</v>
      </c>
      <c r="B62" s="751" t="s">
        <v>1156</v>
      </c>
      <c r="C62" s="751" t="s">
        <v>1157</v>
      </c>
      <c r="D62" s="751" t="s">
        <v>1233</v>
      </c>
    </row>
    <row r="63" spans="1:4" ht="12.75">
      <c r="A63" s="745">
        <v>55</v>
      </c>
      <c r="B63" s="747" t="s">
        <v>1158</v>
      </c>
      <c r="C63" s="747" t="s">
        <v>1159</v>
      </c>
      <c r="D63" s="747" t="s">
        <v>1233</v>
      </c>
    </row>
    <row r="64" spans="1:4" ht="12.75">
      <c r="A64" s="745">
        <v>56</v>
      </c>
      <c r="B64" s="747" t="s">
        <v>1160</v>
      </c>
      <c r="C64" s="747" t="s">
        <v>1159</v>
      </c>
      <c r="D64" s="747" t="s">
        <v>1233</v>
      </c>
    </row>
    <row r="65" spans="1:4" ht="25.5">
      <c r="A65" s="745">
        <v>57</v>
      </c>
      <c r="B65" s="748" t="s">
        <v>1161</v>
      </c>
      <c r="C65" s="747" t="s">
        <v>1162</v>
      </c>
      <c r="D65" s="747" t="s">
        <v>1233</v>
      </c>
    </row>
    <row r="66" spans="1:4" ht="14.25" customHeight="1">
      <c r="A66" s="745">
        <v>58</v>
      </c>
      <c r="B66" s="747" t="s">
        <v>1163</v>
      </c>
      <c r="C66" s="747" t="s">
        <v>1028</v>
      </c>
      <c r="D66" s="747" t="s">
        <v>1233</v>
      </c>
    </row>
    <row r="67" spans="1:4" ht="12.75">
      <c r="A67" s="745">
        <v>59</v>
      </c>
      <c r="B67" s="748" t="s">
        <v>1164</v>
      </c>
      <c r="C67" s="747" t="s">
        <v>1165</v>
      </c>
      <c r="D67" s="747" t="s">
        <v>1234</v>
      </c>
    </row>
    <row r="68" spans="1:4" ht="12.75">
      <c r="A68" s="745">
        <v>60</v>
      </c>
      <c r="B68" s="747" t="s">
        <v>1166</v>
      </c>
      <c r="C68" s="747" t="s">
        <v>1167</v>
      </c>
      <c r="D68" s="747" t="s">
        <v>1235</v>
      </c>
    </row>
    <row r="69" spans="1:4" ht="12.75">
      <c r="A69" s="745">
        <v>61</v>
      </c>
      <c r="B69" s="747" t="s">
        <v>1168</v>
      </c>
      <c r="C69" s="747" t="s">
        <v>1169</v>
      </c>
      <c r="D69" s="747" t="s">
        <v>1235</v>
      </c>
    </row>
    <row r="70" spans="1:4" ht="12.75">
      <c r="A70" s="745">
        <v>62</v>
      </c>
      <c r="B70" s="748" t="s">
        <v>1170</v>
      </c>
      <c r="C70" s="747" t="s">
        <v>1171</v>
      </c>
      <c r="D70" s="747" t="s">
        <v>1267</v>
      </c>
    </row>
    <row r="71" spans="1:4" ht="12.75">
      <c r="A71" s="745">
        <v>63</v>
      </c>
      <c r="B71" s="747" t="s">
        <v>1172</v>
      </c>
      <c r="C71" s="747" t="s">
        <v>1173</v>
      </c>
      <c r="D71" s="747" t="s">
        <v>1236</v>
      </c>
    </row>
    <row r="72" spans="1:4" ht="12.75">
      <c r="A72" s="745">
        <v>64</v>
      </c>
      <c r="B72" s="747" t="s">
        <v>1174</v>
      </c>
      <c r="C72" s="747" t="s">
        <v>1175</v>
      </c>
      <c r="D72" s="747" t="s">
        <v>1236</v>
      </c>
    </row>
    <row r="73" spans="1:4" ht="12.75">
      <c r="A73" s="745">
        <v>65</v>
      </c>
      <c r="B73" s="747" t="s">
        <v>1176</v>
      </c>
      <c r="C73" s="747" t="s">
        <v>1177</v>
      </c>
      <c r="D73" s="747" t="s">
        <v>1236</v>
      </c>
    </row>
    <row r="74" spans="1:4" ht="12.75">
      <c r="A74" s="745">
        <v>66</v>
      </c>
      <c r="B74" s="747" t="s">
        <v>1178</v>
      </c>
      <c r="C74" s="747" t="s">
        <v>1173</v>
      </c>
      <c r="D74" s="747" t="s">
        <v>1236</v>
      </c>
    </row>
    <row r="75" spans="1:4" ht="12.75">
      <c r="A75" s="745">
        <v>67</v>
      </c>
      <c r="B75" s="748" t="s">
        <v>1179</v>
      </c>
      <c r="C75" s="747" t="s">
        <v>1180</v>
      </c>
      <c r="D75" s="747" t="s">
        <v>1236</v>
      </c>
    </row>
    <row r="76" spans="2:4" ht="12.75">
      <c r="B76" s="686"/>
      <c r="C76" s="752"/>
      <c r="D76" s="752"/>
    </row>
    <row r="77" spans="1:4" ht="12.75">
      <c r="A77" s="918" t="s">
        <v>1181</v>
      </c>
      <c r="B77" s="918"/>
      <c r="C77" s="918"/>
      <c r="D77" s="918"/>
    </row>
    <row r="78" spans="2:4" ht="12.75">
      <c r="B78" s="686"/>
      <c r="C78" s="752"/>
      <c r="D78" s="752"/>
    </row>
    <row r="79" spans="2:4" ht="12.75">
      <c r="B79" s="686"/>
      <c r="C79" s="752"/>
      <c r="D79" s="752"/>
    </row>
    <row r="80" spans="2:4" ht="12.75">
      <c r="B80" s="686"/>
      <c r="C80" s="752"/>
      <c r="D80" s="752"/>
    </row>
    <row r="81" spans="2:4" ht="12.75">
      <c r="B81" s="686"/>
      <c r="C81" s="752"/>
      <c r="D81" s="752"/>
    </row>
    <row r="84" spans="1:4" ht="15">
      <c r="A84" s="919"/>
      <c r="B84" s="919"/>
      <c r="C84" s="919"/>
      <c r="D84" s="919"/>
    </row>
    <row r="85" spans="1:4" ht="15">
      <c r="A85" s="672"/>
      <c r="B85" s="672"/>
      <c r="C85" s="672"/>
      <c r="D85" s="672"/>
    </row>
    <row r="86" spans="1:4" ht="15">
      <c r="A86" s="672"/>
      <c r="B86" s="672"/>
      <c r="C86" s="672"/>
      <c r="D86" s="672"/>
    </row>
    <row r="87" spans="1:4" ht="15">
      <c r="A87" s="672"/>
      <c r="B87" s="672"/>
      <c r="C87" s="672"/>
      <c r="D87" s="672"/>
    </row>
    <row r="88" spans="1:4" ht="15">
      <c r="A88" s="672"/>
      <c r="B88" s="672"/>
      <c r="C88" s="672"/>
      <c r="D88" s="672"/>
    </row>
    <row r="89" spans="1:4" ht="15">
      <c r="A89" s="672"/>
      <c r="B89" s="672"/>
      <c r="C89" s="672"/>
      <c r="D89" s="672"/>
    </row>
    <row r="90" spans="1:4" ht="15">
      <c r="A90" s="672"/>
      <c r="B90" s="672"/>
      <c r="C90" s="672"/>
      <c r="D90" s="672"/>
    </row>
    <row r="91" spans="1:4" ht="15">
      <c r="A91" s="672"/>
      <c r="B91" s="672"/>
      <c r="C91" s="672"/>
      <c r="D91" s="672"/>
    </row>
    <row r="92" spans="1:4" ht="15">
      <c r="A92" s="672"/>
      <c r="B92" s="672"/>
      <c r="C92" s="672"/>
      <c r="D92" s="672"/>
    </row>
    <row r="93" spans="1:4" ht="15">
      <c r="A93" s="672"/>
      <c r="B93" s="672"/>
      <c r="C93" s="672"/>
      <c r="D93" s="672"/>
    </row>
    <row r="106" ht="12.75">
      <c r="B106" s="741">
        <v>71</v>
      </c>
    </row>
  </sheetData>
  <mergeCells count="4">
    <mergeCell ref="A1:D1"/>
    <mergeCell ref="A42:D42"/>
    <mergeCell ref="A77:D77"/>
    <mergeCell ref="A84:D84"/>
  </mergeCells>
  <printOptions/>
  <pageMargins left="0.75" right="0.75" top="1" bottom="1" header="0.5" footer="0.5"/>
  <pageSetup horizontalDpi="600" verticalDpi="600" orientation="portrait" r:id="rId1"/>
  <rowBreaks count="1" manualBreakCount="1">
    <brk id="4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STATISTIC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STATISTIC</dc:creator>
  <cp:keywords/>
  <dc:description/>
  <cp:lastModifiedBy>abc</cp:lastModifiedBy>
  <cp:lastPrinted>2011-12-25T23:18:17Z</cp:lastPrinted>
  <dcterms:created xsi:type="dcterms:W3CDTF">1997-04-15T23:19:32Z</dcterms:created>
  <dcterms:modified xsi:type="dcterms:W3CDTF">2012-01-01T20:03:56Z</dcterms:modified>
  <cp:category/>
  <cp:version/>
  <cp:contentType/>
  <cp:contentStatus/>
</cp:coreProperties>
</file>