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0" windowHeight="7050" tabRatio="881" activeTab="18"/>
  </bookViews>
  <sheets>
    <sheet name="5.01" sheetId="35" r:id="rId1"/>
    <sheet name="5.02" sheetId="28" r:id="rId2"/>
    <sheet name="5.03" sheetId="30" r:id="rId3"/>
    <sheet name="5.04 " sheetId="40" r:id="rId4"/>
    <sheet name="5.05" sheetId="26" r:id="rId5"/>
    <sheet name="5.06 a" sheetId="36" r:id="rId6"/>
    <sheet name="5.06 b" sheetId="37" r:id="rId7"/>
    <sheet name="5.07a" sheetId="24" r:id="rId8"/>
    <sheet name="5.07b" sheetId="34" r:id="rId9"/>
    <sheet name="5.08 " sheetId="23" r:id="rId10"/>
    <sheet name="5.09 " sheetId="22" r:id="rId11"/>
    <sheet name="5.10 " sheetId="21" r:id="rId12"/>
    <sheet name=" 5.11 " sheetId="20" r:id="rId13"/>
    <sheet name="5.12 " sheetId="19" r:id="rId14"/>
    <sheet name="5.13" sheetId="18" r:id="rId15"/>
    <sheet name="5.14 (a)" sheetId="15" r:id="rId16"/>
    <sheet name="5.14 (b)   " sheetId="39" r:id="rId17"/>
    <sheet name="5.13 (b)" sheetId="16" state="hidden" r:id="rId18"/>
    <sheet name="5.15" sheetId="17" r:id="rId19"/>
    <sheet name="Sheet1" sheetId="38" state="hidden" r:id="rId20"/>
  </sheets>
  <definedNames>
    <definedName name="_xlnm.Print_Area" localSheetId="12">' 5.11 '!$A$1:$J$41</definedName>
    <definedName name="_xlnm.Print_Area" localSheetId="0">'5.01'!$A$1:$J$24</definedName>
    <definedName name="_xlnm.Print_Area" localSheetId="1">'5.02'!$A$1:$N$51</definedName>
    <definedName name="_xlnm.Print_Area" localSheetId="2">'5.03'!$A$1:$L$49</definedName>
    <definedName name="_xlnm.Print_Area" localSheetId="3">'5.04 '!$A$1:$I$21</definedName>
    <definedName name="_xlnm.Print_Area" localSheetId="4">'5.05'!$A$1:$S$17</definedName>
    <definedName name="_xlnm.Print_Area" localSheetId="5">'5.06 a'!$A$1:$N$48</definedName>
    <definedName name="_xlnm.Print_Area" localSheetId="6">'5.06 b'!$A$1:$N$48</definedName>
    <definedName name="_xlnm.Print_Area" localSheetId="7">'5.07a'!$A$1:$E$36</definedName>
    <definedName name="_xlnm.Print_Area" localSheetId="8">'5.07b'!$A$1:$O$41</definedName>
    <definedName name="_xlnm.Print_Area" localSheetId="9">'5.08 '!$A$1:$J$45</definedName>
    <definedName name="_xlnm.Print_Area" localSheetId="10">'5.09 '!$A$1:$F$39</definedName>
    <definedName name="_xlnm.Print_Area" localSheetId="11">'5.10 '!$A$1:$H$40</definedName>
    <definedName name="_xlnm.Print_Area" localSheetId="13">'5.12 '!$A$1:$G$40</definedName>
    <definedName name="_xlnm.Print_Area" localSheetId="14">'5.13'!$A$1:$P$24</definedName>
    <definedName name="_xlnm.Print_Area" localSheetId="17">'5.13 (b)'!$A$1:$AQ$51</definedName>
    <definedName name="_xlnm.Print_Area" localSheetId="15">'5.14 (a)'!$A$1:$S$47</definedName>
    <definedName name="_xlnm.Print_Area" localSheetId="16">'5.14 (b)   '!$A$1:$S$50</definedName>
    <definedName name="_xlnm.Print_Area" localSheetId="18">'5.15'!$A$1:$X$59</definedName>
    <definedName name="_xlnm.Print_Titles" localSheetId="12">' 5.11 '!$1:$6</definedName>
    <definedName name="_xlnm.Print_Titles" localSheetId="1">'5.02'!$1:$7</definedName>
    <definedName name="_xlnm.Print_Titles" localSheetId="5">'5.06 a'!$1:$6</definedName>
    <definedName name="_xlnm.Print_Titles" localSheetId="6">'5.06 b'!$1:$6</definedName>
    <definedName name="_xlnm.Print_Titles" localSheetId="8">'5.07b'!$1:$6</definedName>
    <definedName name="_xlnm.Print_Titles" localSheetId="9">'5.08 '!$1:$5</definedName>
    <definedName name="_xlnm.Print_Titles" localSheetId="17">'5.13 (b)'!$1:$7</definedName>
    <definedName name="_xlnm.Print_Titles" localSheetId="15">'5.14 (a)'!$2:$7</definedName>
    <definedName name="_xlnm.Print_Titles" localSheetId="16">'5.14 (b)   '!$1:$8</definedName>
    <definedName name="_xlnm.Print_Titles" localSheetId="18">'5.15'!$1:$5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17" i="40"/>
  <c r="G17"/>
  <c r="F17"/>
  <c r="E17"/>
  <c r="D17"/>
  <c r="C17"/>
  <c r="B17"/>
  <c r="K8" i="36" l="1"/>
  <c r="K9"/>
  <c r="K10"/>
  <c r="K11"/>
  <c r="K12"/>
  <c r="K13"/>
  <c r="K14"/>
  <c r="K15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39"/>
  <c r="K40"/>
  <c r="K41"/>
  <c r="K42"/>
  <c r="K43"/>
  <c r="K44"/>
  <c r="K45"/>
  <c r="K7"/>
  <c r="D26" i="24"/>
  <c r="C26"/>
  <c r="S60" i="38"/>
  <c r="S61"/>
  <c r="S62"/>
  <c r="S63"/>
  <c r="S64"/>
  <c r="S65"/>
  <c r="S66"/>
  <c r="X66" s="1"/>
  <c r="S67"/>
  <c r="S68"/>
  <c r="S69"/>
  <c r="S70"/>
  <c r="S71"/>
  <c r="S72"/>
  <c r="S73"/>
  <c r="S74"/>
  <c r="X74" s="1"/>
  <c r="S75"/>
  <c r="S76"/>
  <c r="S77"/>
  <c r="S78"/>
  <c r="S79"/>
  <c r="S80"/>
  <c r="S81"/>
  <c r="S82"/>
  <c r="X82" s="1"/>
  <c r="S83"/>
  <c r="S84"/>
  <c r="S85"/>
  <c r="S86"/>
  <c r="S87"/>
  <c r="S88"/>
  <c r="S89"/>
  <c r="S90"/>
  <c r="X90" s="1"/>
  <c r="S91"/>
  <c r="S92"/>
  <c r="S93"/>
  <c r="S94"/>
  <c r="S95"/>
  <c r="S96"/>
  <c r="S97"/>
  <c r="S59"/>
  <c r="X59" s="1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79"/>
  <c r="N80"/>
  <c r="N81"/>
  <c r="N82"/>
  <c r="N83"/>
  <c r="N84"/>
  <c r="N85"/>
  <c r="N86"/>
  <c r="N87"/>
  <c r="N88"/>
  <c r="N89"/>
  <c r="N90"/>
  <c r="N91"/>
  <c r="N92"/>
  <c r="N93"/>
  <c r="N94"/>
  <c r="N95"/>
  <c r="N96"/>
  <c r="N97"/>
  <c r="N59"/>
  <c r="J60"/>
  <c r="J61"/>
  <c r="J62"/>
  <c r="J63"/>
  <c r="J64"/>
  <c r="J65"/>
  <c r="J66"/>
  <c r="J67"/>
  <c r="J68"/>
  <c r="J69"/>
  <c r="J70"/>
  <c r="J71"/>
  <c r="J72"/>
  <c r="J73"/>
  <c r="J74"/>
  <c r="J75"/>
  <c r="J76"/>
  <c r="J77"/>
  <c r="J78"/>
  <c r="J79"/>
  <c r="J80"/>
  <c r="J81"/>
  <c r="J82"/>
  <c r="J83"/>
  <c r="J84"/>
  <c r="J85"/>
  <c r="J86"/>
  <c r="J87"/>
  <c r="J88"/>
  <c r="J89"/>
  <c r="J90"/>
  <c r="J91"/>
  <c r="J92"/>
  <c r="J93"/>
  <c r="J94"/>
  <c r="J95"/>
  <c r="J96"/>
  <c r="J97"/>
  <c r="J59"/>
  <c r="G60"/>
  <c r="G61"/>
  <c r="G62"/>
  <c r="G63"/>
  <c r="G64"/>
  <c r="X64" s="1"/>
  <c r="G65"/>
  <c r="G66"/>
  <c r="G67"/>
  <c r="G68"/>
  <c r="G69"/>
  <c r="G70"/>
  <c r="G71"/>
  <c r="G72"/>
  <c r="X72" s="1"/>
  <c r="G73"/>
  <c r="G74"/>
  <c r="G75"/>
  <c r="G76"/>
  <c r="G77"/>
  <c r="G78"/>
  <c r="G79"/>
  <c r="G80"/>
  <c r="X80" s="1"/>
  <c r="G81"/>
  <c r="X81" s="1"/>
  <c r="G82"/>
  <c r="G83"/>
  <c r="G84"/>
  <c r="G85"/>
  <c r="G86"/>
  <c r="G87"/>
  <c r="G88"/>
  <c r="X88" s="1"/>
  <c r="G89"/>
  <c r="X89" s="1"/>
  <c r="G90"/>
  <c r="G91"/>
  <c r="G92"/>
  <c r="G93"/>
  <c r="G94"/>
  <c r="G95"/>
  <c r="G96"/>
  <c r="X96" s="1"/>
  <c r="G97"/>
  <c r="X97" s="1"/>
  <c r="G59"/>
  <c r="G8"/>
  <c r="J8"/>
  <c r="N8"/>
  <c r="S8"/>
  <c r="G9"/>
  <c r="J9"/>
  <c r="N9"/>
  <c r="S9"/>
  <c r="G10"/>
  <c r="J10"/>
  <c r="N10"/>
  <c r="S10"/>
  <c r="G11"/>
  <c r="J11"/>
  <c r="N11"/>
  <c r="S11"/>
  <c r="G12"/>
  <c r="J12"/>
  <c r="N12"/>
  <c r="S12"/>
  <c r="G13"/>
  <c r="J13"/>
  <c r="N13"/>
  <c r="S13"/>
  <c r="G14"/>
  <c r="J14"/>
  <c r="N14"/>
  <c r="S14"/>
  <c r="G15"/>
  <c r="J15"/>
  <c r="N15"/>
  <c r="S15"/>
  <c r="G16"/>
  <c r="J16"/>
  <c r="N16"/>
  <c r="S16"/>
  <c r="G17"/>
  <c r="J17"/>
  <c r="N17"/>
  <c r="S17"/>
  <c r="G18"/>
  <c r="J18"/>
  <c r="N18"/>
  <c r="S18"/>
  <c r="G19"/>
  <c r="J19"/>
  <c r="N19"/>
  <c r="S19"/>
  <c r="G20"/>
  <c r="J20"/>
  <c r="N20"/>
  <c r="S20"/>
  <c r="G21"/>
  <c r="J21"/>
  <c r="N21"/>
  <c r="S21"/>
  <c r="G22"/>
  <c r="J22"/>
  <c r="N22"/>
  <c r="S22"/>
  <c r="G23"/>
  <c r="J23"/>
  <c r="N23"/>
  <c r="S23"/>
  <c r="G24"/>
  <c r="J24"/>
  <c r="N24"/>
  <c r="S24"/>
  <c r="G25"/>
  <c r="J25"/>
  <c r="N25"/>
  <c r="S25"/>
  <c r="G26"/>
  <c r="J26"/>
  <c r="N26"/>
  <c r="S26"/>
  <c r="G27"/>
  <c r="J27"/>
  <c r="N27"/>
  <c r="S27"/>
  <c r="G28"/>
  <c r="J28"/>
  <c r="N28"/>
  <c r="S28"/>
  <c r="G29"/>
  <c r="J29"/>
  <c r="N29"/>
  <c r="S29"/>
  <c r="G30"/>
  <c r="J30"/>
  <c r="N30"/>
  <c r="S30"/>
  <c r="G31"/>
  <c r="J31"/>
  <c r="N31"/>
  <c r="S31"/>
  <c r="G32"/>
  <c r="J32"/>
  <c r="N32"/>
  <c r="S32"/>
  <c r="G33"/>
  <c r="J33"/>
  <c r="N33"/>
  <c r="S33"/>
  <c r="G34"/>
  <c r="J34"/>
  <c r="N34"/>
  <c r="S34"/>
  <c r="G35"/>
  <c r="J35"/>
  <c r="N35"/>
  <c r="S35"/>
  <c r="G36"/>
  <c r="J36"/>
  <c r="N36"/>
  <c r="S36"/>
  <c r="G37"/>
  <c r="J37"/>
  <c r="N37"/>
  <c r="S37"/>
  <c r="G38"/>
  <c r="J38"/>
  <c r="N38"/>
  <c r="S38"/>
  <c r="G39"/>
  <c r="J39"/>
  <c r="N39"/>
  <c r="S39"/>
  <c r="G40"/>
  <c r="J40"/>
  <c r="N40"/>
  <c r="S40"/>
  <c r="G41"/>
  <c r="J41"/>
  <c r="N41"/>
  <c r="S41"/>
  <c r="G42"/>
  <c r="J42"/>
  <c r="N42"/>
  <c r="S42"/>
  <c r="G43"/>
  <c r="J43"/>
  <c r="N43"/>
  <c r="S43"/>
  <c r="G44"/>
  <c r="J44"/>
  <c r="N44"/>
  <c r="S44"/>
  <c r="G45"/>
  <c r="J45"/>
  <c r="N45"/>
  <c r="S45"/>
  <c r="G46"/>
  <c r="J46"/>
  <c r="N46"/>
  <c r="S46"/>
  <c r="X73" l="1"/>
  <c r="X65"/>
  <c r="X61"/>
  <c r="X92"/>
  <c r="X84"/>
  <c r="X76"/>
  <c r="X68"/>
  <c r="X60"/>
  <c r="X91"/>
  <c r="X83"/>
  <c r="X75"/>
  <c r="X67"/>
  <c r="X85"/>
  <c r="X8"/>
  <c r="X93"/>
  <c r="X69"/>
  <c r="X94"/>
  <c r="X86"/>
  <c r="X78"/>
  <c r="X70"/>
  <c r="X62"/>
  <c r="X95"/>
  <c r="X87"/>
  <c r="X79"/>
  <c r="X71"/>
  <c r="X63"/>
  <c r="X77"/>
  <c r="X37"/>
  <c r="X34"/>
  <c r="X30"/>
  <c r="X25"/>
  <c r="X20"/>
  <c r="X42"/>
  <c r="X41"/>
  <c r="X39"/>
  <c r="X24"/>
  <c r="X9"/>
  <c r="X16"/>
  <c r="X15"/>
  <c r="X14"/>
  <c r="X12"/>
  <c r="X36"/>
  <c r="X35"/>
  <c r="X32"/>
  <c r="X31"/>
  <c r="X27"/>
  <c r="X26"/>
  <c r="X21"/>
  <c r="X11"/>
  <c r="X10"/>
  <c r="X33"/>
  <c r="X28"/>
  <c r="X23"/>
  <c r="X22"/>
  <c r="AA17"/>
  <c r="X43"/>
  <c r="X46"/>
  <c r="X44"/>
  <c r="X38"/>
  <c r="X19"/>
  <c r="X18"/>
  <c r="X13"/>
  <c r="Q8" i="26" l="1"/>
  <c r="Q7"/>
  <c r="J14"/>
  <c r="Q14" l="1"/>
  <c r="H47" i="16"/>
  <c r="T46"/>
  <c r="R46"/>
  <c r="Q46"/>
  <c r="P46"/>
  <c r="O46"/>
  <c r="N46"/>
  <c r="M46"/>
  <c r="L46"/>
  <c r="G46"/>
  <c r="F46"/>
  <c r="E46"/>
  <c r="D46"/>
  <c r="C46"/>
  <c r="S45"/>
  <c r="H45"/>
  <c r="S44"/>
  <c r="H44"/>
  <c r="S43"/>
  <c r="H43"/>
  <c r="S42"/>
  <c r="H42"/>
  <c r="S41"/>
  <c r="H41"/>
  <c r="S40"/>
  <c r="H40"/>
  <c r="S39"/>
  <c r="H39"/>
  <c r="T37"/>
  <c r="R37"/>
  <c r="Q37"/>
  <c r="P37"/>
  <c r="O37"/>
  <c r="N37"/>
  <c r="M37"/>
  <c r="L37"/>
  <c r="G37"/>
  <c r="F37"/>
  <c r="E37"/>
  <c r="D37"/>
  <c r="C37"/>
  <c r="S36"/>
  <c r="H36"/>
  <c r="S35"/>
  <c r="S34"/>
  <c r="S33"/>
  <c r="H33"/>
  <c r="S32"/>
  <c r="H32"/>
  <c r="S31"/>
  <c r="H31"/>
  <c r="S30"/>
  <c r="H30"/>
  <c r="S29"/>
  <c r="H29"/>
  <c r="S28"/>
  <c r="H28"/>
  <c r="S27"/>
  <c r="H27"/>
  <c r="S26"/>
  <c r="H26"/>
  <c r="S25"/>
  <c r="H25"/>
  <c r="S24"/>
  <c r="H24"/>
  <c r="S23"/>
  <c r="H23"/>
  <c r="S22"/>
  <c r="H22"/>
  <c r="S21"/>
  <c r="S20"/>
  <c r="S19"/>
  <c r="S18"/>
  <c r="H18"/>
  <c r="S17"/>
  <c r="H17"/>
  <c r="S16"/>
  <c r="H16"/>
  <c r="S15"/>
  <c r="S14"/>
  <c r="H14"/>
  <c r="S13"/>
  <c r="S12"/>
  <c r="H12"/>
  <c r="S11"/>
  <c r="H11"/>
  <c r="S10"/>
  <c r="H10"/>
  <c r="S9"/>
  <c r="H9"/>
  <c r="S8"/>
  <c r="S46" l="1"/>
  <c r="N47"/>
  <c r="Q47"/>
  <c r="S37"/>
  <c r="E47"/>
  <c r="P47"/>
  <c r="T47"/>
  <c r="D47"/>
  <c r="H46"/>
  <c r="F47"/>
  <c r="C47"/>
  <c r="G47"/>
  <c r="R47"/>
  <c r="M47"/>
  <c r="O47"/>
  <c r="L47"/>
  <c r="S47" l="1"/>
  <c r="R44" i="15"/>
  <c r="Q44"/>
  <c r="P44"/>
  <c r="O44"/>
  <c r="N44"/>
  <c r="J44"/>
  <c r="I44"/>
  <c r="H44"/>
  <c r="G44"/>
  <c r="F44"/>
  <c r="M36" i="34"/>
  <c r="I36"/>
  <c r="E36"/>
  <c r="M35"/>
  <c r="I35"/>
  <c r="E35"/>
  <c r="M34"/>
  <c r="I34"/>
  <c r="E34"/>
  <c r="M33"/>
  <c r="I33"/>
  <c r="E33"/>
  <c r="M32"/>
  <c r="I32"/>
  <c r="E32"/>
  <c r="M31"/>
  <c r="I31"/>
  <c r="E31"/>
  <c r="M30"/>
  <c r="I30"/>
  <c r="E30"/>
  <c r="M29"/>
  <c r="I29"/>
  <c r="E29"/>
  <c r="M28"/>
  <c r="I28"/>
  <c r="E28"/>
  <c r="M27"/>
  <c r="I27"/>
  <c r="E27"/>
  <c r="M26"/>
  <c r="I26"/>
  <c r="E26"/>
  <c r="M25"/>
  <c r="I25"/>
  <c r="E25"/>
  <c r="M24"/>
  <c r="I24"/>
  <c r="M23"/>
  <c r="I23"/>
  <c r="E23"/>
  <c r="M22"/>
  <c r="I22"/>
  <c r="E22"/>
  <c r="M21"/>
  <c r="I21"/>
  <c r="E21"/>
  <c r="M20"/>
  <c r="I20"/>
  <c r="E20"/>
  <c r="M19"/>
  <c r="I19"/>
  <c r="E19"/>
  <c r="M18"/>
  <c r="I18"/>
  <c r="E18"/>
  <c r="M17"/>
  <c r="I17"/>
  <c r="E17"/>
  <c r="M16"/>
  <c r="I16"/>
  <c r="E16"/>
  <c r="M15"/>
  <c r="I15"/>
  <c r="E15"/>
  <c r="M14"/>
  <c r="I14"/>
  <c r="E14"/>
  <c r="M13"/>
  <c r="I13"/>
  <c r="E13"/>
  <c r="M12"/>
  <c r="I12"/>
  <c r="E12"/>
  <c r="M11"/>
  <c r="I11"/>
  <c r="E11"/>
  <c r="M10"/>
  <c r="I10"/>
  <c r="E10"/>
  <c r="M9"/>
  <c r="I9"/>
  <c r="E9"/>
  <c r="M8"/>
  <c r="I8"/>
  <c r="E8"/>
  <c r="M7"/>
  <c r="I7"/>
  <c r="E7"/>
  <c r="N7" i="17" l="1"/>
  <c r="N8"/>
  <c r="N9"/>
  <c r="N11"/>
  <c r="N12"/>
  <c r="N13"/>
  <c r="N14"/>
  <c r="N15"/>
  <c r="N16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8"/>
  <c r="N39"/>
  <c r="N40"/>
  <c r="N41"/>
  <c r="N43"/>
  <c r="N44"/>
  <c r="N45"/>
  <c r="N46"/>
  <c r="N47"/>
  <c r="N48"/>
  <c r="N49"/>
  <c r="N52"/>
  <c r="N50"/>
  <c r="N51"/>
  <c r="N54"/>
  <c r="N55"/>
  <c r="N53"/>
  <c r="N56"/>
  <c r="M57"/>
  <c r="N57" s="1"/>
  <c r="M44" i="15"/>
  <c r="L44"/>
  <c r="K44"/>
  <c r="E44"/>
  <c r="D44"/>
  <c r="C44"/>
  <c r="E43" i="17" l="1"/>
  <c r="H43"/>
  <c r="F57" l="1"/>
  <c r="G57"/>
  <c r="D37" i="19"/>
  <c r="I38" i="20"/>
  <c r="C35" i="22"/>
  <c r="B14" i="24"/>
  <c r="B21"/>
  <c r="B28"/>
  <c r="C14"/>
  <c r="C21"/>
  <c r="C28"/>
  <c r="D14"/>
  <c r="D21"/>
  <c r="D41" i="23" l="1"/>
  <c r="E41"/>
  <c r="F41"/>
  <c r="G41"/>
  <c r="H41"/>
  <c r="C41"/>
  <c r="K43" i="28"/>
  <c r="J43"/>
  <c r="I43"/>
  <c r="H43"/>
  <c r="C33" i="24" l="1"/>
  <c r="D32"/>
  <c r="D33" s="1"/>
  <c r="C31"/>
  <c r="D30"/>
  <c r="C29"/>
  <c r="D24"/>
  <c r="C24"/>
  <c r="D22"/>
  <c r="C22"/>
  <c r="D19"/>
  <c r="C19"/>
  <c r="D17"/>
  <c r="C17"/>
  <c r="D15"/>
  <c r="C15"/>
  <c r="D10"/>
  <c r="C10"/>
  <c r="E35" i="22"/>
  <c r="D35"/>
  <c r="G37" i="21"/>
  <c r="F37"/>
  <c r="E37"/>
  <c r="D37"/>
  <c r="C37"/>
  <c r="H38" i="20"/>
  <c r="G38"/>
  <c r="F38"/>
  <c r="E38"/>
  <c r="D38"/>
  <c r="C38"/>
  <c r="F37" i="19"/>
  <c r="E37"/>
  <c r="C37"/>
  <c r="E57" i="17"/>
  <c r="H56"/>
  <c r="E56"/>
  <c r="H55"/>
  <c r="E55"/>
  <c r="H54"/>
  <c r="E54"/>
  <c r="H52"/>
  <c r="E52"/>
  <c r="H48"/>
  <c r="E48"/>
  <c r="H45"/>
  <c r="E45"/>
  <c r="H44"/>
  <c r="E44"/>
  <c r="H41"/>
  <c r="E41"/>
  <c r="H40"/>
  <c r="E40"/>
  <c r="H39"/>
  <c r="E39"/>
  <c r="H37"/>
  <c r="E37"/>
  <c r="H36"/>
  <c r="E36"/>
  <c r="H34"/>
  <c r="E34"/>
  <c r="H32"/>
  <c r="E32"/>
  <c r="H31"/>
  <c r="E31"/>
  <c r="H30"/>
  <c r="E30"/>
  <c r="H28"/>
  <c r="E28"/>
  <c r="H27"/>
  <c r="E27"/>
  <c r="H26"/>
  <c r="E26"/>
  <c r="H25"/>
  <c r="E25"/>
  <c r="H24"/>
  <c r="E24"/>
  <c r="H23"/>
  <c r="E23"/>
  <c r="H22"/>
  <c r="E22"/>
  <c r="H21"/>
  <c r="E21"/>
  <c r="H20"/>
  <c r="E20"/>
  <c r="H18"/>
  <c r="E18"/>
  <c r="H17"/>
  <c r="E17"/>
  <c r="H16"/>
  <c r="E16"/>
  <c r="H15"/>
  <c r="E15"/>
  <c r="H13"/>
  <c r="E13"/>
  <c r="H12"/>
  <c r="E12"/>
  <c r="H11"/>
  <c r="E11"/>
  <c r="H9"/>
  <c r="E9"/>
  <c r="H7"/>
  <c r="E7"/>
  <c r="D31" i="24" l="1"/>
  <c r="D28"/>
  <c r="D29" s="1"/>
  <c r="H57" i="17" l="1"/>
</calcChain>
</file>

<file path=xl/sharedStrings.xml><?xml version="1.0" encoding="utf-8"?>
<sst xmlns="http://schemas.openxmlformats.org/spreadsheetml/2006/main" count="2340" uniqueCount="747">
  <si>
    <t>Assam</t>
  </si>
  <si>
    <t>Bihar</t>
  </si>
  <si>
    <t>Himachal Pradesh</t>
  </si>
  <si>
    <t>Jharkhand</t>
  </si>
  <si>
    <t>Kerala</t>
  </si>
  <si>
    <t>Madhya Pradesh</t>
  </si>
  <si>
    <t>Sikkim</t>
  </si>
  <si>
    <t>Uttar Pradesh</t>
  </si>
  <si>
    <t>West Bengal</t>
  </si>
  <si>
    <t>Total</t>
  </si>
  <si>
    <t>Andhra Pradesh</t>
  </si>
  <si>
    <t>Arunachal Pradesh</t>
  </si>
  <si>
    <t>Delhi</t>
  </si>
  <si>
    <t>Goa</t>
  </si>
  <si>
    <t>Haryana</t>
  </si>
  <si>
    <t>Karnataka</t>
  </si>
  <si>
    <t>Maharashtra</t>
  </si>
  <si>
    <t>Manipur</t>
  </si>
  <si>
    <t>Meghalaya</t>
  </si>
  <si>
    <t>Nagaland</t>
  </si>
  <si>
    <t>Odisha</t>
  </si>
  <si>
    <t>Punjab</t>
  </si>
  <si>
    <t>Tamil Nadu</t>
  </si>
  <si>
    <t>Tripura</t>
  </si>
  <si>
    <t>Uttarakhand</t>
  </si>
  <si>
    <t>Gujarat</t>
  </si>
  <si>
    <t>-</t>
  </si>
  <si>
    <t>Rajasthan</t>
  </si>
  <si>
    <t>Telangana</t>
  </si>
  <si>
    <t>Chandigarh</t>
  </si>
  <si>
    <t>Lakshadweep</t>
  </si>
  <si>
    <t>Puducherry</t>
  </si>
  <si>
    <t>Jammu &amp; Kashmir</t>
  </si>
  <si>
    <t>Dadra &amp; Nagar Haveli</t>
  </si>
  <si>
    <t>Chhattisgarh</t>
  </si>
  <si>
    <t>Mizoram</t>
  </si>
  <si>
    <t>Daman &amp; Diu</t>
  </si>
  <si>
    <t>State/ UT</t>
  </si>
  <si>
    <t>Year</t>
  </si>
  <si>
    <t>2004-05</t>
  </si>
  <si>
    <t>2010-11</t>
  </si>
  <si>
    <t>2011-12</t>
  </si>
  <si>
    <t>2013-14</t>
  </si>
  <si>
    <t>2014-15</t>
  </si>
  <si>
    <t>2015-16</t>
  </si>
  <si>
    <t>1960-61</t>
  </si>
  <si>
    <t>1970-71</t>
  </si>
  <si>
    <t>1980-81</t>
  </si>
  <si>
    <t>2000-01</t>
  </si>
  <si>
    <t xml:space="preserve">                                                                                                             </t>
  </si>
  <si>
    <t>States/UT</t>
  </si>
  <si>
    <t xml:space="preserve">… </t>
  </si>
  <si>
    <t>..</t>
  </si>
  <si>
    <t>…</t>
  </si>
  <si>
    <t xml:space="preserve">Assam </t>
  </si>
  <si>
    <t xml:space="preserve">Bihar </t>
  </si>
  <si>
    <t xml:space="preserve">Goa </t>
  </si>
  <si>
    <t xml:space="preserve">Manipur </t>
  </si>
  <si>
    <t xml:space="preserve">Tamil Nadu </t>
  </si>
  <si>
    <t>$</t>
  </si>
  <si>
    <t xml:space="preserve">Andhra Pradesh </t>
  </si>
  <si>
    <t>^</t>
  </si>
  <si>
    <t>##</t>
  </si>
  <si>
    <t xml:space="preserve">Meghalaya </t>
  </si>
  <si>
    <t xml:space="preserve">Sikkim </t>
  </si>
  <si>
    <t xml:space="preserve">West Bengal </t>
  </si>
  <si>
    <t>TOTAL STATES (1)</t>
  </si>
  <si>
    <t>UTs</t>
  </si>
  <si>
    <t xml:space="preserve">Chandigarh </t>
  </si>
  <si>
    <t xml:space="preserve">Lakshadweep </t>
  </si>
  <si>
    <t>TOTAL UTs (2)</t>
  </si>
  <si>
    <t>GRAND TOTAL (1+2)</t>
  </si>
  <si>
    <t># : Includes Motor Cycles on hire</t>
  </si>
  <si>
    <t>*: includes other vehicles not covered in item numbers I to VII of  'Transport Vehicles'.</t>
  </si>
  <si>
    <t>Name of City</t>
  </si>
  <si>
    <t xml:space="preserve"> Transport</t>
  </si>
  <si>
    <t xml:space="preserve"> Non- Transport</t>
  </si>
  <si>
    <t>Agra</t>
  </si>
  <si>
    <t>Ahmedabad</t>
  </si>
  <si>
    <t>Allahabad</t>
  </si>
  <si>
    <t>Aurangabad</t>
  </si>
  <si>
    <t>488044#</t>
  </si>
  <si>
    <t>533736#</t>
  </si>
  <si>
    <t>Bhopal</t>
  </si>
  <si>
    <t>Chennai</t>
  </si>
  <si>
    <t>Coimbatore</t>
  </si>
  <si>
    <t>334434#</t>
  </si>
  <si>
    <t>8292757#</t>
  </si>
  <si>
    <t>354665#</t>
  </si>
  <si>
    <t>118,468 *</t>
  </si>
  <si>
    <t>118478*</t>
  </si>
  <si>
    <t>Durg Bhilai</t>
  </si>
  <si>
    <t>Ghaziabad</t>
  </si>
  <si>
    <t>Greater Mumbai</t>
  </si>
  <si>
    <t>Gwalior</t>
  </si>
  <si>
    <t>39707*</t>
  </si>
  <si>
    <t>204890*</t>
  </si>
  <si>
    <t>Indore</t>
  </si>
  <si>
    <t>Jabalpur</t>
  </si>
  <si>
    <t>Jaipur</t>
  </si>
  <si>
    <t>154,921 *</t>
  </si>
  <si>
    <t>155115*</t>
  </si>
  <si>
    <t>Jodhpur</t>
  </si>
  <si>
    <t>Kannur</t>
  </si>
  <si>
    <t>Kanpur</t>
  </si>
  <si>
    <t xml:space="preserve">Kochi </t>
  </si>
  <si>
    <t>Kollam</t>
  </si>
  <si>
    <t>Kota</t>
  </si>
  <si>
    <t>Lucknow</t>
  </si>
  <si>
    <t>Madurai</t>
  </si>
  <si>
    <t>Malappuram</t>
  </si>
  <si>
    <t>Meerut</t>
  </si>
  <si>
    <t>Nagpur</t>
  </si>
  <si>
    <t>Nashik</t>
  </si>
  <si>
    <t>Patna</t>
  </si>
  <si>
    <t>Pune</t>
  </si>
  <si>
    <t>Raipur</t>
  </si>
  <si>
    <t>Rajkot</t>
  </si>
  <si>
    <t>Ranchi</t>
  </si>
  <si>
    <t>209041*</t>
  </si>
  <si>
    <t>Srinagar</t>
  </si>
  <si>
    <t>Surat</t>
  </si>
  <si>
    <t>Thiruvananthapur</t>
  </si>
  <si>
    <t>Thrissur</t>
  </si>
  <si>
    <t>Varanasi</t>
  </si>
  <si>
    <t>Vijayawada</t>
  </si>
  <si>
    <t>Vadodara</t>
  </si>
  <si>
    <t>Visakhapatnam</t>
  </si>
  <si>
    <t> Total</t>
  </si>
  <si>
    <t xml:space="preserve"> 1950-51</t>
  </si>
  <si>
    <t xml:space="preserve"> 1990-91</t>
  </si>
  <si>
    <t xml:space="preserve">2012-13 </t>
  </si>
  <si>
    <t>1. Length of roads</t>
  </si>
  <si>
    <t xml:space="preserve">    Surfaced</t>
  </si>
  <si>
    <t>2. Length of national Highways</t>
  </si>
  <si>
    <t>na</t>
  </si>
  <si>
    <t>3. Length of State Highways</t>
  </si>
  <si>
    <t>4. No. of Registered vehicles</t>
  </si>
  <si>
    <t xml:space="preserve">    All vehicles</t>
  </si>
  <si>
    <t xml:space="preserve">    Goods vehicles</t>
  </si>
  <si>
    <t xml:space="preserve">    Buses*</t>
  </si>
  <si>
    <t>5. Revenue realised from Road Transport</t>
  </si>
  <si>
    <t xml:space="preserve">    Central </t>
  </si>
  <si>
    <t xml:space="preserve">    States</t>
  </si>
  <si>
    <t>6. Freight and Passenger Movement by Road Transport</t>
  </si>
  <si>
    <t>Freight</t>
  </si>
  <si>
    <t>Source: Ministry of Road Transport &amp; Highways</t>
  </si>
  <si>
    <t>*: Included omni buses.</t>
  </si>
  <si>
    <t>India</t>
  </si>
  <si>
    <t xml:space="preserve">Andaman &amp; Nicobar Islands </t>
  </si>
  <si>
    <t>Well</t>
  </si>
  <si>
    <t>State / UT</t>
  </si>
  <si>
    <t>States/ UTs</t>
  </si>
  <si>
    <t>Note: Manipur, Daman &amp; Diu, Dadra &amp; Nagar Haveli and Lakshadweep have not reported any slum in 2011 Census.</t>
  </si>
  <si>
    <t>Urban</t>
  </si>
  <si>
    <t>Rural</t>
  </si>
  <si>
    <t>* Within the Premises</t>
  </si>
  <si>
    <t>Note: Figures in brackets are percentages</t>
  </si>
  <si>
    <t>Spring</t>
  </si>
  <si>
    <t>Area</t>
  </si>
  <si>
    <t>Major Source of Drinking Water</t>
  </si>
  <si>
    <t>Bottled Water</t>
  </si>
  <si>
    <t>Piped water / Tap/ Public Tap/ Standpipe</t>
  </si>
  <si>
    <t>Tube well/ Hand pump</t>
  </si>
  <si>
    <t>Protected</t>
  </si>
  <si>
    <t>Unprotected</t>
  </si>
  <si>
    <t>Rain water (Harvested or Improved)</t>
  </si>
  <si>
    <t>Surface Water (River/ Canal/ Lake/ Tank/ Pond)</t>
  </si>
  <si>
    <t>Other source</t>
  </si>
  <si>
    <t>2.7*</t>
  </si>
  <si>
    <t>3.0*</t>
  </si>
  <si>
    <t>1993-94</t>
  </si>
  <si>
    <t>NA</t>
  </si>
  <si>
    <t>Dadar  &amp; Nagar Haveli</t>
  </si>
  <si>
    <t>All India</t>
  </si>
  <si>
    <t xml:space="preserve">Note: </t>
  </si>
  <si>
    <t>1. Population as on 1st March 2012 has been used for estimating number of persons below poverty line. (2011 Census population extrapolated)</t>
  </si>
  <si>
    <t>2. Poverty line of Tamil Nadu is used for Andaman and Nicobar Island.</t>
  </si>
  <si>
    <t>3. Urban poverty line of Punjab is used for both rural and urban areas of Chandigarh.</t>
  </si>
  <si>
    <t>4. Poverty line of Maharasthra  is used for Dadra &amp; Nagar Haveli.</t>
  </si>
  <si>
    <t>5. Poverty line of Goa is used for Daman &amp; Diu</t>
  </si>
  <si>
    <t>6. Poverty line of Kerala is used for Lakshadweep.</t>
  </si>
  <si>
    <t>Source  : NITI Aayog</t>
  </si>
  <si>
    <t>India*</t>
  </si>
  <si>
    <t>$ 3118237.74</t>
  </si>
  <si>
    <t>$   78163.26*</t>
  </si>
  <si>
    <t>*The population figures exclude population of the area under unlawful occupation of Pakistan and China where Census could not be taken.</t>
  </si>
  <si>
    <t>Density has been worked out on comparable data.</t>
  </si>
  <si>
    <t>Density for rural portion of Jammu &amp; Kashmir has been worked out after excluding the entire area of the illegal occupied portion of Pakistan and China as its rural-urban breakup is not available.</t>
  </si>
  <si>
    <t>NA: Not available</t>
  </si>
  <si>
    <t>Statement 5.01: Houses, Households and Population in India</t>
  </si>
  <si>
    <t>1981*</t>
  </si>
  <si>
    <t>1991+</t>
  </si>
  <si>
    <t xml:space="preserve">    *        :   Excluding Assam</t>
  </si>
  <si>
    <t>2001#</t>
  </si>
  <si>
    <t>राज्‍य/संघ राज्‍य क्षेत्र</t>
  </si>
  <si>
    <t>असम</t>
  </si>
  <si>
    <t>छत्तीसगढ़</t>
  </si>
  <si>
    <t>गोवा</t>
  </si>
  <si>
    <t>गुजरात</t>
  </si>
  <si>
    <t>हिमाचल प्रदेश</t>
  </si>
  <si>
    <t>जम्‍मू एवं कश्‍मीर</t>
  </si>
  <si>
    <t>झारखंड</t>
  </si>
  <si>
    <t>कर्नाटक</t>
  </si>
  <si>
    <t>केरल</t>
  </si>
  <si>
    <t>मध्य प्रदेश</t>
  </si>
  <si>
    <t>महाराष्ट्र</t>
  </si>
  <si>
    <t>मिजोरम</t>
  </si>
  <si>
    <t>नागालैंड</t>
  </si>
  <si>
    <t>ओडिशा</t>
  </si>
  <si>
    <t>पुद्दुचेरी</t>
  </si>
  <si>
    <t>राजस्थान</t>
  </si>
  <si>
    <t>तमिलनाडु</t>
  </si>
  <si>
    <t>त्रिपुरा</t>
  </si>
  <si>
    <t>उत्तर प्रदेश</t>
  </si>
  <si>
    <t>उत्तराखंड</t>
  </si>
  <si>
    <r>
      <rPr>
        <sz val="11"/>
        <color indexed="8"/>
        <rFont val="Calibri"/>
        <family val="2"/>
      </rPr>
      <t xml:space="preserve">    पक्की सड़क</t>
    </r>
  </si>
  <si>
    <r>
      <rPr>
        <sz val="11"/>
        <color indexed="8"/>
        <rFont val="Calibri"/>
        <family val="2"/>
      </rPr>
      <t xml:space="preserve">    सभी वाहन</t>
    </r>
  </si>
  <si>
    <r>
      <rPr>
        <sz val="11"/>
        <color indexed="8"/>
        <rFont val="Calibri"/>
        <family val="2"/>
      </rPr>
      <t xml:space="preserve">    माल वाहन</t>
    </r>
  </si>
  <si>
    <r>
      <rPr>
        <sz val="11"/>
        <color indexed="8"/>
        <rFont val="Calibri"/>
        <family val="2"/>
      </rPr>
      <t xml:space="preserve">    बसें*</t>
    </r>
  </si>
  <si>
    <r>
      <rPr>
        <sz val="11"/>
        <color indexed="8"/>
        <rFont val="Calibri"/>
        <family val="2"/>
      </rPr>
      <t xml:space="preserve">    केंद्रीय </t>
    </r>
  </si>
  <si>
    <r>
      <rPr>
        <sz val="11"/>
        <color indexed="8"/>
        <rFont val="Calibri"/>
        <family val="2"/>
      </rPr>
      <t xml:space="preserve">    राज्‍य</t>
    </r>
  </si>
  <si>
    <r>
      <rPr>
        <sz val="11"/>
        <color indexed="8"/>
        <rFont val="Calibri"/>
        <family val="2"/>
      </rPr>
      <t>माल</t>
    </r>
  </si>
  <si>
    <r>
      <rPr>
        <sz val="11"/>
        <color indexed="8"/>
        <rFont val="Calibri"/>
        <family val="2"/>
      </rPr>
      <t>यात्री</t>
    </r>
  </si>
  <si>
    <t>1115430*</t>
  </si>
  <si>
    <t>120396#</t>
  </si>
  <si>
    <t>822115#</t>
  </si>
  <si>
    <t>1542349*</t>
  </si>
  <si>
    <t>1467557*</t>
  </si>
  <si>
    <t>605641#</t>
  </si>
  <si>
    <t>152553#</t>
  </si>
  <si>
    <t>1000467#</t>
  </si>
  <si>
    <t>Delhi @</t>
  </si>
  <si>
    <t xml:space="preserve">Haryana </t>
  </si>
  <si>
    <t xml:space="preserve">Punjab </t>
  </si>
  <si>
    <t>.- Not reported.</t>
  </si>
  <si>
    <t>$ :Included in Multi-axled/Articulated Vehicles/Trucks &amp; Lorries</t>
  </si>
  <si>
    <t>&amp;</t>
  </si>
  <si>
    <t>&amp;&amp;</t>
  </si>
  <si>
    <t>#</t>
  </si>
  <si>
    <t>:Figures are as per Statistical Handbook of the State/UT.</t>
  </si>
  <si>
    <t>@</t>
  </si>
  <si>
    <t>Allappuzha</t>
  </si>
  <si>
    <t>Bengaluru</t>
  </si>
  <si>
    <t>Kozhikoda</t>
  </si>
  <si>
    <t>Palakkad</t>
  </si>
  <si>
    <t>Tirchy</t>
  </si>
  <si>
    <t>वर्ष</t>
  </si>
  <si>
    <t>Area (sq km) क्षेत्रफल (वर्ग कि.मी.)</t>
  </si>
  <si>
    <t xml:space="preserve">   विवरण 5.02 : ग्रामीण एवं शहरी क्षेत्रों का राज्यवार क्षेत्रफल एवं जनसंख्या</t>
  </si>
  <si>
    <t>( % of Population जनसंख्या का प्रतिशत)</t>
  </si>
  <si>
    <t>राज्य/संघ राज्य क्षेत्र</t>
  </si>
  <si>
    <t xml:space="preserve">2008-09  </t>
  </si>
  <si>
    <t xml:space="preserve">1998-99 </t>
  </si>
  <si>
    <t xml:space="preserve">2005-06 </t>
  </si>
  <si>
    <t xml:space="preserve">2015-16 </t>
  </si>
  <si>
    <t>1998-99</t>
  </si>
  <si>
    <t>2005-06</t>
  </si>
  <si>
    <t xml:space="preserve">Year </t>
  </si>
  <si>
    <t>दादरा एवं नगर हवेली</t>
  </si>
  <si>
    <t>दमन एवं दीव</t>
  </si>
  <si>
    <t>मणिपुर</t>
  </si>
  <si>
    <t>MLD: Millions of Liters Per Day</t>
  </si>
  <si>
    <t>Total number of slum households  स्लम परिवारों की कुल संख्‍या</t>
  </si>
  <si>
    <t>Billion Tonnes Km बिलियन टन कि.मी.</t>
  </si>
  <si>
    <t xml:space="preserve">  (in numbers/संख्या)</t>
  </si>
  <si>
    <t>विवरण 5.13 : पंजीकृत मोटर वाहनों की स्थिति</t>
  </si>
  <si>
    <t>Non-Transport गैर परिवहन</t>
  </si>
  <si>
    <t>Total Transport  कुल परिवहन</t>
  </si>
  <si>
    <t>Two Wheelers दुपहिया वाहन</t>
  </si>
  <si>
    <t xml:space="preserve">Cars     कार </t>
  </si>
  <si>
    <t>Jeeps   जीप</t>
  </si>
  <si>
    <t>Omni Buses   ओम्नी बसें</t>
  </si>
  <si>
    <t>Tractors   ट्रैक्‍टर</t>
  </si>
  <si>
    <t>Trailers   ट्रेलर</t>
  </si>
  <si>
    <t>Others    अन्‍य</t>
  </si>
  <si>
    <t>Total Non- Tpt.  कुल गैर परिवहन</t>
  </si>
  <si>
    <t>Grand Total (Transport +Non- Tpt.)   कुल योग (परिवहन + गैर परिवहन)</t>
  </si>
  <si>
    <t>Sl. No.  क्र. सं.</t>
  </si>
  <si>
    <t>Multi-axled/Articulated Vehicles/Trucks        &amp; Lorries  बहु-धुरीय/ट्रेलर वाहन/ट्रक एवं लॉरी</t>
  </si>
  <si>
    <t xml:space="preserve">                (31 मार्च, 2016 तक की स्थिति के अनुसार) </t>
  </si>
  <si>
    <t>(In numbers संख्या)</t>
  </si>
  <si>
    <t>Jammu &amp;    Kashmir</t>
  </si>
  <si>
    <t xml:space="preserve">Arunachal   Pradesh </t>
  </si>
  <si>
    <t>Himachal  Pradesh</t>
  </si>
  <si>
    <t>Madhya   Pradesh</t>
  </si>
  <si>
    <t>Jammu &amp;  Kashmir</t>
  </si>
  <si>
    <t xml:space="preserve">Arunachal  Pradesh </t>
  </si>
  <si>
    <t xml:space="preserve">Light Motor     Vehicles (Passengers)    हल्के मोटर वाहन(यात्री)  </t>
  </si>
  <si>
    <t xml:space="preserve"> Transport परिवहन</t>
  </si>
  <si>
    <t xml:space="preserve"> Non- Transport गैर परिवहन</t>
  </si>
  <si>
    <t xml:space="preserve">     Total    कुल</t>
  </si>
  <si>
    <t xml:space="preserve">                              Type  wise slum population                       प्रकारवार गंदी बस्तियों में रहने वाली आबादी</t>
  </si>
  <si>
    <t>Rural/ ग्रामीण</t>
  </si>
  <si>
    <t>Urban/ शहरी</t>
  </si>
  <si>
    <t>Source: Road Transport Year Book 2015-16 (Annexure 3.3)   स्रोत : सड़क परिवहन आब्दिकी 2015-16 (अनुबंध 3.3)</t>
  </si>
  <si>
    <t>Source: Road Transport Year Book 2015-16 (Annexure 3.3)/स्रोत : सड़क परिवहन आब्दिकी 2015-16 (अनुबंध 3.3)</t>
  </si>
  <si>
    <t xml:space="preserve">       Light        Motor     Vehicles   (Goods) हल्के मोटर वाहन              (माल)   </t>
  </si>
  <si>
    <t xml:space="preserve">         Buses         बस </t>
  </si>
  <si>
    <t xml:space="preserve">      Taxies     टैक्सी</t>
  </si>
  <si>
    <t xml:space="preserve"> (क) : पंजीकृत मोटर वाहनों की वर्षवार और राज्यवार स्थिति</t>
  </si>
  <si>
    <t>(a) : Year-wise State-wise Registered motor vehicles</t>
  </si>
  <si>
    <t>*</t>
  </si>
  <si>
    <t xml:space="preserve">Arunachal Pradesh </t>
  </si>
  <si>
    <t xml:space="preserve">Tripura </t>
  </si>
  <si>
    <t xml:space="preserve">Delhi </t>
  </si>
  <si>
    <t xml:space="preserve">TOTAL UTs (2) </t>
  </si>
  <si>
    <t>GRAND TOTAL(1+2)</t>
  </si>
  <si>
    <t xml:space="preserve"> - : Not reported.</t>
  </si>
  <si>
    <t>^ :  Included in cars.</t>
  </si>
  <si>
    <t>## :    Included in tractors</t>
  </si>
  <si>
    <t>&amp;: Includes 16805 Government Vehicles(for which category-wise break-up is not available.)</t>
  </si>
  <si>
    <t>Source: Offices of State Transport Commissioners/UT Administrations/स्रोत: राज्य परिवहन आयुक्तों / संघ शासित प्रदेशों के कार्यालयों।</t>
  </si>
  <si>
    <t>शहर का नाम</t>
  </si>
  <si>
    <t>(in number/ संख्‍या)</t>
  </si>
  <si>
    <t>Hyderabad</t>
  </si>
  <si>
    <t>Source:  Transport Research Wing, Ministry of Road Transport &amp; Highways/स्रोत :  परिवहन अनुसंधान प्रकोष्ठ, सड़क परिवहन एवं राजमार्ग मंत्रालय</t>
  </si>
  <si>
    <t xml:space="preserve">  (31 मार्च, 2017 तक की स्थिति के अनुसार) </t>
  </si>
  <si>
    <t>कुल योग (1+2)</t>
  </si>
  <si>
    <t>कुल राज्य (1)</t>
  </si>
  <si>
    <t>कुल संघ राज्य क्षेत्र (2)</t>
  </si>
  <si>
    <t>संघ राज्य क्षेत्र</t>
  </si>
  <si>
    <t>राज्‍य</t>
  </si>
  <si>
    <t>Year/वर्ष: 2011</t>
  </si>
  <si>
    <t>(Year वर्ष: 2011)</t>
  </si>
  <si>
    <t>1. Basic Road Statistics of India 2016-17</t>
  </si>
  <si>
    <t xml:space="preserve">2. Road Transport Year Book 2016-17 </t>
  </si>
  <si>
    <t>(b) State-wise Category-wise Registered motor vehicles</t>
  </si>
  <si>
    <t xml:space="preserve"> (ख) राज्यवार और श्रेणीवार पंजीकृत मोटर वाहन</t>
  </si>
  <si>
    <t xml:space="preserve">आंध्र प्रदेश </t>
  </si>
  <si>
    <t xml:space="preserve">बिहार </t>
  </si>
  <si>
    <t xml:space="preserve">मेघालय </t>
  </si>
  <si>
    <t>पंजाब^^</t>
  </si>
  <si>
    <t xml:space="preserve">सिक्किम </t>
  </si>
  <si>
    <t>तेलंगाना</t>
  </si>
  <si>
    <t xml:space="preserve">पश्चिम बंगाल </t>
  </si>
  <si>
    <t>अंडमान एवं निकोबार दीपसमूह</t>
  </si>
  <si>
    <t xml:space="preserve">चंडीगढ़ </t>
  </si>
  <si>
    <t xml:space="preserve">दिल्ली </t>
  </si>
  <si>
    <t xml:space="preserve">लक्षद्वीप </t>
  </si>
  <si>
    <t>Transport (P) परिवहन</t>
  </si>
  <si>
    <t xml:space="preserve">Statement 5.13 : Status of registered motor vehicles </t>
  </si>
  <si>
    <t xml:space="preserve"> Statement 5.13 : Status of registered  motor vehicles </t>
  </si>
  <si>
    <t xml:space="preserve"> Statement 5.13 : Status of registered motor vehicles </t>
  </si>
  <si>
    <t>ग्रामीण</t>
  </si>
  <si>
    <t>शहरी</t>
  </si>
  <si>
    <t xml:space="preserve">  आंध्र प्रदेश</t>
  </si>
  <si>
    <t xml:space="preserve">  अरुणाचल प्रदेश</t>
  </si>
  <si>
    <t xml:space="preserve">  असम</t>
  </si>
  <si>
    <t xml:space="preserve">  बिहार</t>
  </si>
  <si>
    <t xml:space="preserve">  छत्तीसगढ़</t>
  </si>
  <si>
    <t xml:space="preserve">  दिल्ली</t>
  </si>
  <si>
    <t xml:space="preserve">  गोवा</t>
  </si>
  <si>
    <t xml:space="preserve">  गुजरात</t>
  </si>
  <si>
    <t xml:space="preserve">  हरियाणा</t>
  </si>
  <si>
    <t xml:space="preserve">  हिमाचल प्रदेश</t>
  </si>
  <si>
    <t xml:space="preserve">  जम्‍मू एवं कश्‍मीर</t>
  </si>
  <si>
    <t xml:space="preserve">  झारखंड</t>
  </si>
  <si>
    <t xml:space="preserve">  कर्नाटक</t>
  </si>
  <si>
    <t xml:space="preserve">  केरल</t>
  </si>
  <si>
    <t xml:space="preserve">  मध्य प्रदेश</t>
  </si>
  <si>
    <t xml:space="preserve">  महाराष्ट्र</t>
  </si>
  <si>
    <t xml:space="preserve">  मणिपुर</t>
  </si>
  <si>
    <t xml:space="preserve">  मेघालय</t>
  </si>
  <si>
    <t xml:space="preserve">  मिजोरम</t>
  </si>
  <si>
    <t xml:space="preserve">  नागालैंड</t>
  </si>
  <si>
    <t xml:space="preserve">  ओडिशा</t>
  </si>
  <si>
    <t xml:space="preserve">  पंजाब</t>
  </si>
  <si>
    <t xml:space="preserve">  राजस्थान</t>
  </si>
  <si>
    <t xml:space="preserve">  सिक्किम</t>
  </si>
  <si>
    <t xml:space="preserve">  तमिलनाडु</t>
  </si>
  <si>
    <t xml:space="preserve">  त्रिपुरा</t>
  </si>
  <si>
    <t xml:space="preserve">  उत्तर प्रदेश</t>
  </si>
  <si>
    <t xml:space="preserve">  उत्तराखंड</t>
  </si>
  <si>
    <t xml:space="preserve">  पश्चिम बंगाल</t>
  </si>
  <si>
    <t xml:space="preserve">  अंडमान एवं निकोबार द्वीपसमूह</t>
  </si>
  <si>
    <t xml:space="preserve">  चंडीगढ़</t>
  </si>
  <si>
    <t xml:space="preserve">  दादरा एवं नगर हवेली</t>
  </si>
  <si>
    <t xml:space="preserve">  दमन एवं दीव</t>
  </si>
  <si>
    <t xml:space="preserve">  लक्षद्वीप</t>
  </si>
  <si>
    <t xml:space="preserve">  पुद्दुचेरी</t>
  </si>
  <si>
    <t xml:space="preserve">  भारत*</t>
  </si>
  <si>
    <t xml:space="preserve">  उत्‍तराखंड</t>
  </si>
  <si>
    <t xml:space="preserve">  अखिल भारत</t>
  </si>
  <si>
    <t>क्षेत्र</t>
  </si>
  <si>
    <t xml:space="preserve">  भारत</t>
  </si>
  <si>
    <t xml:space="preserve">  तेलंगाना</t>
  </si>
  <si>
    <t>कुल</t>
  </si>
  <si>
    <t xml:space="preserve"> ^  :Improved, not shared facility : Flush/pour flush to piped sewer system, Flush/pour flush to septic tank, Flush/pour flush to pit latrine, Ventilated improved pit (VIP) latrine/biogas latrine,Pit latrine with slab, Twin pit, composting toilet</t>
  </si>
  <si>
    <t xml:space="preserve">          </t>
  </si>
  <si>
    <t xml:space="preserve"> ^^ : Shared facility : Flush/pour flush to piped sewer system, Flush/pour flush to septic tank, Flush/pour flush to pit latrine, Ventilated improved pit (VIP) latrine/biogas  latrine,Pit latrine with slab, Twin pit, composting toilet</t>
  </si>
  <si>
    <t xml:space="preserve"> </t>
  </si>
  <si>
    <t xml:space="preserve">  कुल</t>
  </si>
  <si>
    <t xml:space="preserve">  अंडमान एवं निकोबार दीपसमूह </t>
  </si>
  <si>
    <t xml:space="preserve">  असम </t>
  </si>
  <si>
    <t xml:space="preserve">  बिहार </t>
  </si>
  <si>
    <t xml:space="preserve">  गोवा </t>
  </si>
  <si>
    <t xml:space="preserve">  मणिपुर </t>
  </si>
  <si>
    <t xml:space="preserve">  तमिलनाडु </t>
  </si>
  <si>
    <t xml:space="preserve">  आगरा</t>
  </si>
  <si>
    <t xml:space="preserve">  अहमदाबाद</t>
  </si>
  <si>
    <t xml:space="preserve">  इलाहाबाद</t>
  </si>
  <si>
    <t xml:space="preserve">  आलाप्पुझा</t>
  </si>
  <si>
    <t xml:space="preserve">  औरंगाबाद</t>
  </si>
  <si>
    <t xml:space="preserve">  भोपाल</t>
  </si>
  <si>
    <t xml:space="preserve">  चेन्‍नई</t>
  </si>
  <si>
    <t xml:space="preserve">  कोयम्‍बटूर</t>
  </si>
  <si>
    <t xml:space="preserve">  दुर्ग भिलाई</t>
  </si>
  <si>
    <t xml:space="preserve">  गाजियाबाद</t>
  </si>
  <si>
    <t xml:space="preserve">  ग्रेटर मुंबई</t>
  </si>
  <si>
    <t xml:space="preserve">  ग्वालियर</t>
  </si>
  <si>
    <t xml:space="preserve">  हैदराबाद</t>
  </si>
  <si>
    <t xml:space="preserve">  इंदौर</t>
  </si>
  <si>
    <t xml:space="preserve">  जबलपुर</t>
  </si>
  <si>
    <t xml:space="preserve">  जयपुर</t>
  </si>
  <si>
    <t xml:space="preserve">  जोधपुर</t>
  </si>
  <si>
    <t xml:space="preserve">  कन्नूर</t>
  </si>
  <si>
    <t xml:space="preserve">  कानपुर</t>
  </si>
  <si>
    <t xml:space="preserve">  कोच्चि </t>
  </si>
  <si>
    <t xml:space="preserve">  कोल्लम</t>
  </si>
  <si>
    <t xml:space="preserve">  कोटा</t>
  </si>
  <si>
    <t xml:space="preserve">  कोझीकोड</t>
  </si>
  <si>
    <t xml:space="preserve">  लखनऊ</t>
  </si>
  <si>
    <t xml:space="preserve">  मदुरै</t>
  </si>
  <si>
    <t xml:space="preserve">  मल्लापुरम्</t>
  </si>
  <si>
    <t xml:space="preserve">  मेरठ</t>
  </si>
  <si>
    <t xml:space="preserve">  नागपुर</t>
  </si>
  <si>
    <t xml:space="preserve">  नासिक</t>
  </si>
  <si>
    <t xml:space="preserve">  पालाक्कड़</t>
  </si>
  <si>
    <t xml:space="preserve">  पटना</t>
  </si>
  <si>
    <t xml:space="preserve">  पुणे</t>
  </si>
  <si>
    <t xml:space="preserve">  रायपुर</t>
  </si>
  <si>
    <t xml:space="preserve">  राजकोट</t>
  </si>
  <si>
    <t xml:space="preserve">  रांची</t>
  </si>
  <si>
    <t xml:space="preserve">  श्रीनगर</t>
  </si>
  <si>
    <t xml:space="preserve">  सूरत</t>
  </si>
  <si>
    <t xml:space="preserve">  तिरुवनंतपुरम</t>
  </si>
  <si>
    <t xml:space="preserve">  त्रिशूर</t>
  </si>
  <si>
    <t xml:space="preserve">  तिरुचिरापल्ली</t>
  </si>
  <si>
    <t xml:space="preserve">  वडोदरा</t>
  </si>
  <si>
    <t xml:space="preserve">  वाराणसी</t>
  </si>
  <si>
    <t xml:space="preserve">  विजयवाड़ा</t>
  </si>
  <si>
    <t xml:space="preserve">  विशाखापट्टम</t>
  </si>
  <si>
    <t xml:space="preserve">   कुल</t>
  </si>
  <si>
    <t>राज्‍य/संघ राज्य क्षेत्र</t>
  </si>
  <si>
    <t>(ख) राज्यवार और श्रेणीवार पंजीकृत मोटर वाहन</t>
  </si>
  <si>
    <t xml:space="preserve">                           (As on 31st March  मार्च, 2016 तक की स्थिति के अनुसार)                   </t>
  </si>
  <si>
    <t xml:space="preserve">(b) State-wise Category-wise Registered motor vehicles </t>
  </si>
  <si>
    <t xml:space="preserve"> (b) State-wise Category-wise Registered motor vehicles </t>
  </si>
  <si>
    <t xml:space="preserve"> (31 मार्च, 2017 तक की स्थिति के अनुसार) </t>
  </si>
  <si>
    <t xml:space="preserve">  (b) State-wise Category-wise Registered motor vehicles</t>
  </si>
  <si>
    <t>Dadra And Nagar Haveli</t>
  </si>
  <si>
    <t xml:space="preserve">    Total</t>
  </si>
  <si>
    <t>Andaman And  Nicobar  Islands</t>
  </si>
  <si>
    <t>Andaman And Nicobar Islands</t>
  </si>
  <si>
    <t>Andaman And  Nicobar Islands</t>
  </si>
  <si>
    <t>Improved, not shared facility^
बेहतर सुविधा नहीं</t>
  </si>
  <si>
    <t>Shared facility^^
साझा सुविधा</t>
  </si>
  <si>
    <t>Unimproved$
असंशोधित सुविधा</t>
  </si>
  <si>
    <t>No facility/ uses open space/ field 
कोई सुविधा नही/खुले स्थान/क्षेत्र का उपयोग</t>
  </si>
  <si>
    <t>No facility/ uses open space/ field
 कोई सुविधा नही/खुले स्थान/क्षेत्र का उपयोग</t>
  </si>
  <si>
    <t xml:space="preserve">$  : Unimproved : Flush/pour flush not to sewer/septic tank/pit latrine, Pit latrine without slab/open pit, Dry toilet, Other, </t>
  </si>
  <si>
    <t>Andaman &amp; Nicobar Islands</t>
  </si>
  <si>
    <t>Unit 
यूनिट</t>
  </si>
  <si>
    <t>Tap 
टोंटी</t>
  </si>
  <si>
    <t>Well
कुआँ</t>
  </si>
  <si>
    <t>Transport
परिवहन</t>
  </si>
  <si>
    <t>Non- Transport
गैर परिवहन</t>
  </si>
  <si>
    <t xml:space="preserve">Cars
कार </t>
  </si>
  <si>
    <t>Jeeps
जीप</t>
  </si>
  <si>
    <t>Area (sq km)
 क्षेत्रफल (वर्ग कि.मी.)</t>
  </si>
  <si>
    <t>Rural
ग्रामीण</t>
  </si>
  <si>
    <t>Urban
शहरी</t>
  </si>
  <si>
    <r>
      <rPr>
        <b/>
        <sz val="11"/>
        <color theme="1"/>
        <rFont val="Calibri"/>
        <family val="2"/>
        <scheme val="minor"/>
      </rPr>
      <t>ग्रामीण</t>
    </r>
  </si>
  <si>
    <t>2016-17</t>
  </si>
  <si>
    <t>अरुणाचल प्रदेश</t>
  </si>
  <si>
    <r>
      <t>हरियाणा</t>
    </r>
    <r>
      <rPr>
        <b/>
        <sz val="11"/>
        <rFont val="Calibri"/>
        <family val="2"/>
      </rPr>
      <t xml:space="preserve"> </t>
    </r>
  </si>
  <si>
    <t>हरियाणा</t>
  </si>
  <si>
    <t xml:space="preserve">^ :  Included in cars.                  </t>
  </si>
  <si>
    <t xml:space="preserve">          &amp;: Includes 16805 Government Vehicles(for which category-wise break-up is not available.)</t>
  </si>
  <si>
    <t>...</t>
  </si>
  <si>
    <t>19,50,24,357</t>
  </si>
  <si>
    <t>5,20,37,905</t>
  </si>
  <si>
    <t>14,29,86,452</t>
  </si>
  <si>
    <t>** : No. of Census houses (Occupied residential + vacant) at the time of house listing.</t>
  </si>
  <si>
    <t>Kolkata</t>
  </si>
  <si>
    <t>Jamshedpur</t>
  </si>
  <si>
    <t>Dhanbad</t>
  </si>
  <si>
    <t xml:space="preserve">  बेंगलुरू</t>
  </si>
  <si>
    <t xml:space="preserve">  धनबाद</t>
  </si>
  <si>
    <t xml:space="preserve">  जमशेदपुर</t>
  </si>
  <si>
    <t xml:space="preserve">  कोलकाता</t>
  </si>
  <si>
    <r>
      <rPr>
        <b/>
        <sz val="9"/>
        <color theme="1"/>
        <rFont val="Cambria"/>
        <family val="1"/>
        <scheme val="major"/>
      </rPr>
      <t>Source :</t>
    </r>
    <r>
      <rPr>
        <sz val="9"/>
        <color theme="1"/>
        <rFont val="Cambria"/>
        <family val="1"/>
        <scheme val="major"/>
      </rPr>
      <t xml:space="preserve"> NSS Report No. 584: Drinking Water, Sanitation, Hygiene and Housing Condition in India, MoS&amp;PI</t>
    </r>
  </si>
  <si>
    <t>समस्त भारत</t>
  </si>
  <si>
    <t>केंद्र शासित प्रदेशों का समूह</t>
  </si>
  <si>
    <t>Group of Uts</t>
  </si>
  <si>
    <t>उत्तर पूर्व राज्यों का समूह</t>
  </si>
  <si>
    <t>Group of NE States</t>
  </si>
  <si>
    <t xml:space="preserve">  अंडमान एवं निकोबार द्वीप समूह</t>
  </si>
  <si>
    <t>Others
अन्य</t>
  </si>
  <si>
    <t xml:space="preserve">Other Surface Water
अन्य भूतल जल </t>
  </si>
  <si>
    <t xml:space="preserve">Tank / Pond
टैंक / तालाब </t>
  </si>
  <si>
    <t>Unprotected
असुरक्षित</t>
  </si>
  <si>
    <t xml:space="preserve">Protected
संरक्षित </t>
  </si>
  <si>
    <t xml:space="preserve">Private
निजी </t>
  </si>
  <si>
    <t xml:space="preserve">Public
सार्वजनिक </t>
  </si>
  <si>
    <t>Protected
संरक्षित</t>
  </si>
  <si>
    <t>All
समस्त</t>
  </si>
  <si>
    <t>Surface Water 
सतही जल</t>
  </si>
  <si>
    <t>Rain Water Collection
वर्षा जल संग्रह</t>
  </si>
  <si>
    <t>Spring
बसंत ऋतु</t>
  </si>
  <si>
    <t>Tanker Truck
टैंकर ट्रक</t>
  </si>
  <si>
    <t xml:space="preserve">Well
कुंआ
</t>
  </si>
  <si>
    <t>Hand Pump
हैंड पंप</t>
  </si>
  <si>
    <t>Tubewell
नलकूप</t>
  </si>
  <si>
    <t>Public Tap / Stand Pipe सार्वजनिक नल / स्टैंड पाइप</t>
  </si>
  <si>
    <t xml:space="preserve">Piped Water from neighbour
पड़ोस से पाइप द्वारा पानी </t>
  </si>
  <si>
    <t>Piped Water to yard / plot 
भूखंड /यार्ड में पाइप द्वारा पानी</t>
  </si>
  <si>
    <t>Piped Water into Dwelling
 आवास में पाइपिंग द्वारा पानी</t>
  </si>
  <si>
    <t>Bottled Water
बोतलबंद जल</t>
  </si>
  <si>
    <t>Principal Sources of Drinking Water /पेयजल के प्रमुख स्रोत</t>
  </si>
  <si>
    <t>(Rural/ग्रामीण)</t>
  </si>
  <si>
    <t>(Urban/ शहरी)</t>
  </si>
  <si>
    <t xml:space="preserve">विवरण  5.05 (b):   पेयजल के प्रमुख स्रोत के अनुसार परिवारों का राज्य / केंद्रशासित प्रदेश का वितरण प्रतिशत
</t>
  </si>
  <si>
    <t>Statement 5.05 (b): Percentage distribution of households by principal source of drinking water of the household for each State/UT</t>
  </si>
  <si>
    <t>Statement 5.05 (a): Percentage distribution of households by principal source of drinking water of the household for each State/UT</t>
  </si>
  <si>
    <t>विवरण 5.05 (a):   पेयजल के प्रमुख स्रोत के अनुसार परिवारों का राज्य / केंद्रशासित प्रदेश का वितरण प्रतिशत</t>
  </si>
  <si>
    <t>स्रोत: एनएसएस रिपोर्ट नंबर 584: पेयजल, स्वच्छता, स्वच्छता और आवास की स्थिति भारत में, MoS &amp; PI</t>
  </si>
  <si>
    <t>Rain Water Collection वर्षा जल संग्रह</t>
  </si>
  <si>
    <r>
      <rPr>
        <b/>
        <sz val="10"/>
        <color theme="1"/>
        <rFont val="Calibri"/>
        <family val="2"/>
        <scheme val="minor"/>
      </rPr>
      <t>Source :</t>
    </r>
    <r>
      <rPr>
        <sz val="10"/>
        <color theme="1"/>
        <rFont val="Calibri"/>
        <family val="2"/>
        <scheme val="minor"/>
      </rPr>
      <t xml:space="preserve"> NSS Report No. 584: Drinking Water, Sanitation, Hygiene and Housing Condition in India, MoS&amp;PI</t>
    </r>
  </si>
  <si>
    <t>Surface Water (Tank/Pond/Other) 
सतही जल (टैंक / तालाब /अन्य)</t>
  </si>
  <si>
    <t>Other Sources अन्य स्रोत</t>
  </si>
  <si>
    <t xml:space="preserve">Spring
 झरना
</t>
  </si>
  <si>
    <t xml:space="preserve">    कुल </t>
  </si>
  <si>
    <t>#: The population figure exclude population of the area under unlawful occupation of Pakistan &amp; China where Census could not be taken.</t>
  </si>
  <si>
    <t>R: Revised</t>
  </si>
  <si>
    <t>Census Permanent House: The material of wall includes 'Stone not packed with mortar, Stone packed with mortar, Burnt brick, G.I./ metal/asbestos sheets, Concrete' and the material of roof includes 'Hand made Tiles, Machine made Tiles, Burnt Brick, Stone/Slate, G.I./Metal/Asbestos sheets, Concrete'.</t>
  </si>
  <si>
    <t>Transport  परिवहन</t>
  </si>
  <si>
    <t>Non-Transport  गैर परिवहन</t>
  </si>
  <si>
    <t>स्रोत : नीति आयोग</t>
  </si>
  <si>
    <t>Closed drainage
बंद जल निकासी</t>
  </si>
  <si>
    <t>Slum reported towns
स्लम सूचित नगर</t>
  </si>
  <si>
    <t>Toilet Installation 
शौचालय संस्थापन</t>
  </si>
  <si>
    <t># Includes other vehicles which are not covered in 'Transport Vehicles'          * Includes motor cycles on hire</t>
  </si>
  <si>
    <t>Coastal length (Kms.)
तटीय लंबाई (कि.मी)</t>
  </si>
  <si>
    <t>Landing Centres 
अवतरण केंद्र</t>
  </si>
  <si>
    <t>Fishing Villages 
मछली पकड़ने वाले गांव</t>
  </si>
  <si>
    <t>Fishermen Families 
मछुआरा परिवार</t>
  </si>
  <si>
    <t>Traditional Fisherman Families 
परंपरागत मछुआरा परिवार</t>
  </si>
  <si>
    <t>BPL Families 
बीपीएल परिवार</t>
  </si>
  <si>
    <t>Fisherfolk Population 
मछुआरों की आबादी</t>
  </si>
  <si>
    <t xml:space="preserve">  </t>
  </si>
  <si>
    <t>West Bengal *</t>
  </si>
  <si>
    <t>Andaman &amp; Nicobar</t>
  </si>
  <si>
    <t>Note: In West Bengal,  villages  mean Gram panchayat.</t>
  </si>
  <si>
    <t>* Subsequent reference to Fishing villages actually mean Gram Panchayat in West Bengal</t>
  </si>
  <si>
    <t xml:space="preserve">  पश्चिम बंगाल *</t>
  </si>
  <si>
    <t>Statement 5.05 : Distribution of households by major source of drinking water</t>
  </si>
  <si>
    <t>विवरण 5.05 : पेयजल के प्रमुख स्रोत के अनुसार परिवारों का वितरण</t>
  </si>
  <si>
    <t>विवरण 5.07 (क) : स्‍वच्‍छता की सुविधाओं तक पहुंच वाले परिवारों का वितरण</t>
  </si>
  <si>
    <t xml:space="preserve">Statement 5.07 (b) :  Percentage distribution of  Households by  sanitation facilities    </t>
  </si>
  <si>
    <t>विवरण 5.07 (ख) : स्‍वच्‍छता की सुविधाओं तक पहुंच वाले परिवारों का प्रतिशत वितरण</t>
  </si>
  <si>
    <t>Statement 5.08: State-wise Number of Towns/ Cities Reporting Slums and percentage of Slum Population</t>
  </si>
  <si>
    <t>विवरण 5.08 : गंदी बस्तियों की सूचना देने वाले कस्‍बों/शहरों की राज्‍यवार संख्‍या तथा गंदी बस्तियों में रहने वाली आबादी का प्रतिशत</t>
  </si>
  <si>
    <t>Statement  5.12 : State-wise Slum households by type of drainage connectivity for waste water outlet</t>
  </si>
  <si>
    <t>विवरण 5.12 : अपशिष्ट जल के निकास के लिए नाली की व्यवस्था के प्रकार के अनुसार राज्यवार स्लम परिवार</t>
  </si>
  <si>
    <t>Statement 5.13: Statistics related to Road Transport</t>
  </si>
  <si>
    <t>विवरण 5.13 : सड़क परिवहन से संबंधित सांख्यिकी</t>
  </si>
  <si>
    <t>Statement 5.14 : Status of registered motor vehicles</t>
  </si>
  <si>
    <t>विवरण 5.14 : पंजीकृत मोटर वाहनों की स्थिति</t>
  </si>
  <si>
    <t xml:space="preserve"> Statement 5.14 : Status of registered  motor vehicles </t>
  </si>
  <si>
    <t>Statement 5.15: Registered motor vehicles in million plus cities of India</t>
  </si>
  <si>
    <t>विवरण 5.15 : भारत के एक मिलियन से अधिक आबादी वाले शहरों में पंजीकृत मोटर वाहन</t>
  </si>
  <si>
    <t xml:space="preserve">Statement 5.07 (a): Distribution of Households with access to sanitation </t>
  </si>
  <si>
    <t>Statement 5.10:  State-Wise slum households by availability of sanitation facilities</t>
  </si>
  <si>
    <t>विवरण 5.10 :  स्‍वच्‍छता की सुविधाओं की उपलब्‍धता के अनुसार राज्‍यवार स्‍लम परिवार</t>
  </si>
  <si>
    <t>विवरण 5.09 : श्रेणी-I शहरों एवं श्रेणी-II नगरों की जलापूर्ति की स्थिति</t>
  </si>
  <si>
    <t>Statement 5.09: Status  of Water supply of Class - I Cities and Class - II Towns</t>
  </si>
  <si>
    <t xml:space="preserve">        Number of Towns       
 नगरों की संख्या</t>
  </si>
  <si>
    <t>Statement 5.03:  State-wise percentage of population below the poverty line</t>
  </si>
  <si>
    <t xml:space="preserve">विवरण 5.03 :  गरीबी रेखा से नीचे की आबादी का राज्‍यवार प्रतिशत                                       </t>
  </si>
  <si>
    <t xml:space="preserve">Statement 5.06 (a): Percentage distribution of households by principal source of drinking water </t>
  </si>
  <si>
    <t xml:space="preserve">Statement 5.06 (b): Percentage distribution of households by principal source of drinking water </t>
  </si>
  <si>
    <t>विवरण 5.06 (a):   पेयजल के प्रमुख स्रोत के अनुसार परिवारों का  वितरण प्रतिशत</t>
  </si>
  <si>
    <t>विवरण 5.01: भारत में मकान, घर और जनसंख्या</t>
  </si>
  <si>
    <t>No. of Houses **
मकानों कि संख्या</t>
  </si>
  <si>
    <t>Permanent Census Houses 
स्थायी जनगणना मकान</t>
  </si>
  <si>
    <t>No. of Occupied Residential Houses 
कब्जे वाले आवासीय मकानों की संख्या</t>
  </si>
  <si>
    <t>No. of Households
परिवारों की संख्या</t>
  </si>
  <si>
    <t>Numbers of houseless households
बेघर परिवारों की संख्या</t>
  </si>
  <si>
    <t>Total Population 
कुल जनसँख्या</t>
  </si>
  <si>
    <t>Houseless population
बेघर जनसँख्या</t>
  </si>
  <si>
    <t>Population per sq. km.
जनसंख्या प्रति वर्ग कि.मी</t>
  </si>
  <si>
    <t>Population
जनसंख्या</t>
  </si>
  <si>
    <t>Combined
संयुक्त</t>
  </si>
  <si>
    <t xml:space="preserve">  अंडमान और निकोबार </t>
  </si>
  <si>
    <t xml:space="preserve">  लक्षद्वीप </t>
  </si>
  <si>
    <t xml:space="preserve">Statement 5.04: Coastal Fishing Population in India       </t>
  </si>
  <si>
    <t>विवरण 5.04 :  भारत में तटीय मछली पकड़ने वालो की आबादी</t>
  </si>
  <si>
    <t>(NFHS 2)
(एनएफएचएस 2)</t>
  </si>
  <si>
    <t>(NSS 58th Round)
(एनएसएस 58वां चक्र)</t>
  </si>
  <si>
    <t>(NFHS 3
(एनएफएचएस 3)</t>
  </si>
  <si>
    <t>(NSS 65th Round)
(एनएसएस 65वां चक्र)</t>
  </si>
  <si>
    <t>(NSS 69th Round)
(एनएसएस 69वां चक्र)</t>
  </si>
  <si>
    <t>(NFHS 4)
(एनएफएचएस 4)</t>
  </si>
  <si>
    <t>(NSS 76th Round)
(एनएसएस 76वां चक्र)</t>
  </si>
  <si>
    <t>Piped water / Tap/ Public Tap/ Standpipe 
पाइप्ड वाटर / टैप / पब्लिक टैप / स्टैंडपाइप</t>
  </si>
  <si>
    <t>Tube well/ Hand pump 
ट्यूबवेल / हैण्डपम्प</t>
  </si>
  <si>
    <t>Tanker Truck 
टैंकर ट्रक</t>
  </si>
  <si>
    <t>Principal Sources of Drinking Water, 2018 
पेयजल के प्रमुख स्रोत, 2018</t>
  </si>
  <si>
    <t>Tube well/ Hand pump
ट्यूबवेल / हैण्डपम्प</t>
  </si>
  <si>
    <t>Rain Water Collection 
वर्षा जल संग्रह</t>
  </si>
  <si>
    <t xml:space="preserve">With Toilet of Any   Type* 
किसी प्रकार के शौचालय के साथ* </t>
  </si>
  <si>
    <t xml:space="preserve">Without Toilet of Any Type* 
बिना किसी प्रकार के शौचालय के साथ* </t>
  </si>
  <si>
    <t xml:space="preserve">Total number of Households 
परिवारों की कुल संख्‍या </t>
  </si>
  <si>
    <t>Sanitation facility
स्‍वच्‍छता की सुविधा</t>
  </si>
  <si>
    <t xml:space="preserve">Urban
शहरी </t>
  </si>
  <si>
    <t>Rural 
ग्रामीण</t>
  </si>
  <si>
    <t>Total 
कुल</t>
  </si>
  <si>
    <t>Statutory towns 
सांविधिक नगर</t>
  </si>
  <si>
    <t>Notified slums 
अधिसूचित गंदी बस्तियां</t>
  </si>
  <si>
    <t>Recognised slums
मान्यता प्राप्त गंदी बस्तियां</t>
  </si>
  <si>
    <t>Identified slums 
अभिचिन्हित गंदी बस्तियां</t>
  </si>
  <si>
    <t>Total Population
कुल जनसंख्या</t>
  </si>
  <si>
    <t>% of slum population to total urban population
कुल शहरी आबादी की तुलना में गंदी बस्तियों में रहने वाली आबादी का प्रतिशत</t>
  </si>
  <si>
    <t>Total no. of Class- I cities and Class- II town
श्रेणी-I शहरों एवं श्रेणी-II नगरों की कुल संख्या</t>
  </si>
  <si>
    <t>Total population of Class-I cities and Class-II town 
श्रेणी-I शहरों एवं श्रेणी-II नगरों की कुल आबादी</t>
  </si>
  <si>
    <t>Total Water supply (in MLD) 
कुल जलापूर्ति (एमएलडी में)</t>
  </si>
  <si>
    <t>No toilet within premises Alternative source 
परिसर के अंदर कोई शौचालय नहीं वैकल्पिक स्रोत</t>
  </si>
  <si>
    <t>Public latrine
सार्वजनिक शौचालय</t>
  </si>
  <si>
    <t>Open
खुले</t>
  </si>
  <si>
    <t>Total number of slum households
स्लम परिवारों की कुल संख्‍या</t>
  </si>
  <si>
    <t>Number of households having toilet within the premises
परिसर के भीतर शौचालय वाले घरों की संख्या</t>
  </si>
  <si>
    <t>Number of households not having toilet within the premises 
ऐसे परिवारों की संख्‍या जिनके परिसर के अंदर शौचालय नहीं है</t>
  </si>
  <si>
    <t xml:space="preserve"> Number of households (Hhs) by source of drinking water 
पेयजल के स्रोत के अनुसार परिवारों की संख्या      </t>
  </si>
  <si>
    <t>Statement 5.11: State-wise slum households by source and location of drinking water</t>
  </si>
  <si>
    <t>States/UTs</t>
  </si>
  <si>
    <t>Total number of households 
परिवारों की कुल संख्‍या</t>
  </si>
  <si>
    <t>Treated source 
शोधित स्रोत</t>
  </si>
  <si>
    <t>Untreated source
अशोधित स्रोत</t>
  </si>
  <si>
    <t>Hand pump &amp; tubewell, borehole
हैंडपंप एवं ट्यूबवेल, बोरवेल</t>
  </si>
  <si>
    <t>Covered 
आवृत</t>
  </si>
  <si>
    <t>Uncovered
अनावृत</t>
  </si>
  <si>
    <t>All others 
सभी अन्य</t>
  </si>
  <si>
    <t xml:space="preserve">Waste water outlet connected to
अपशिष्ट जल निकास जो </t>
  </si>
  <si>
    <t>Open Drainage
खुले नाले से जुड़ा है</t>
  </si>
  <si>
    <t>No Drainage
कोई नाला नहीं</t>
  </si>
  <si>
    <t>Billion Passengers Km 
बिलियन यात्री कि.मी.</t>
  </si>
  <si>
    <t>2. राष्‍ट्रीय राजमार्गों की लंबाई</t>
  </si>
  <si>
    <t>3. राज्य राजमार्गों की लंबाई</t>
  </si>
  <si>
    <t>1. सड़कों की लंबाई</t>
  </si>
  <si>
    <t>4. पंजीकृत वाहनों की संख्या</t>
  </si>
  <si>
    <t>5. सड़क परिवहन से प्राप्‍त राजस्‍व</t>
  </si>
  <si>
    <t xml:space="preserve"> 6. सड़क परिवहन द्वारा माल एवं यात्री संचलन</t>
  </si>
  <si>
    <t>Transport 
परिवहन</t>
  </si>
  <si>
    <t>Non-Transport 
गैर परिवहन</t>
  </si>
  <si>
    <t>Multi-axled/Articulated Vehicles/Trucks &amp; Lorries
बहु-धुरीय/ट्रेलर वाहन/ट्रक एवं लॉरी</t>
  </si>
  <si>
    <t xml:space="preserve">Light Motor Vehicles (Goods)
हल्के मोटर वाहन (माल)   </t>
  </si>
  <si>
    <t xml:space="preserve">Buses
बस </t>
  </si>
  <si>
    <t>Taxies
टैक्सी</t>
  </si>
  <si>
    <t>Total Transport 
कुल परिवहन</t>
  </si>
  <si>
    <t>Two Wheelers 
दुपहिया वाहन</t>
  </si>
  <si>
    <t>Omni Buses
ओम्नी बसें</t>
  </si>
  <si>
    <t>Tractors
ट्रैक्‍टर</t>
  </si>
  <si>
    <t>Trailers
ट्रेलर</t>
  </si>
  <si>
    <t>Others
अन्‍य</t>
  </si>
  <si>
    <t>Total Non- Tpt.
कुल गैर परिवहन</t>
  </si>
  <si>
    <t>Grand Total (Transport +Non- Tpt.)
कुल योग (परिवहन + गैर परिवहन)</t>
  </si>
  <si>
    <t xml:space="preserve">Light Motor Vehicles (Passengers)
हल्के मोटर वाहन(यात्री)  </t>
  </si>
  <si>
    <t>Source: Offices of State Transport Commissioners/UT Administrations
स्रोत: राज्य परिवहन आयुक्तों / संघ शासित प्रदेशों के कार्यालयों।</t>
  </si>
  <si>
    <t xml:space="preserve"> Transport
परिवहन</t>
  </si>
  <si>
    <t>Total
कुल</t>
  </si>
  <si>
    <t xml:space="preserve">   +         :   Excluding J &amp; K;   Permanent Census Houses estimated by adding house having material of floor as 'Tiles, slate or shingle/ Corrugated iron, zinc or other metal sheets/Asbestos cement sheets/Bricks, stone and lime/ Stone/ Concrete RBC/RCC'  and material of wall as 'Burnt bricks/ GI sheets or other metal sheets/ Stone /  Cement concrete/ Ekra'.</t>
  </si>
  <si>
    <t xml:space="preserve">  अंडमान एवं निकोबार      द्वीपसमूह</t>
  </si>
  <si>
    <t xml:space="preserve">  दादरा एवं नगर    हवेली</t>
  </si>
  <si>
    <t xml:space="preserve">  दादरा एवं नगर      हवेली</t>
  </si>
  <si>
    <t>Source: Handbook on Fisheries Statistics, 2018, M/o Fisheries, Animal Husbandry &amp; Dairying</t>
  </si>
  <si>
    <t>स्रोत:  मत्स्य पालन आँकड़ों की पुस्तिका, 2018, मत्स्यपालन, पशुपालन और डेयरी मंत्रालय</t>
  </si>
  <si>
    <t>स्रोत : राष्‍ट्रीय प्रतिदर्श सर्वेक्षण (एनएसएस) की रिपोर्टें, सांख्यिकी और कार्यक्रम कार्यान्वयन मंत्रालय; राष्‍ट्रीय परिवार स्‍वास्‍थ्‍य सर्वेक्षण (एनएफएचएस) की रिपोर्टें, स्वास्थ्य एवं परिवार कल्याण मंत्रालय</t>
  </si>
  <si>
    <r>
      <rPr>
        <b/>
        <sz val="11"/>
        <color indexed="8"/>
        <rFont val="Calibri"/>
        <family val="2"/>
        <scheme val="minor"/>
      </rPr>
      <t>पेयजल के मुख्‍य स्रोत</t>
    </r>
  </si>
  <si>
    <r>
      <rPr>
        <sz val="11"/>
        <color indexed="8"/>
        <rFont val="Calibri"/>
        <family val="2"/>
      </rPr>
      <t>बोतलबंद पानी</t>
    </r>
  </si>
  <si>
    <r>
      <rPr>
        <sz val="11"/>
        <color indexed="8"/>
        <rFont val="Calibri"/>
        <family val="2"/>
      </rPr>
      <t>नल पानी / टोंटी / सार्वजनिक टोंटी / स्टैंडपाइप</t>
    </r>
  </si>
  <si>
    <r>
      <rPr>
        <sz val="11"/>
        <color indexed="8"/>
        <rFont val="Calibri"/>
        <family val="2"/>
      </rPr>
      <t>ट्यूबवेल / हैंडपंप</t>
    </r>
  </si>
  <si>
    <r>
      <rPr>
        <sz val="11"/>
        <color indexed="8"/>
        <rFont val="Calibri"/>
        <family val="2"/>
      </rPr>
      <t>कुआँ</t>
    </r>
  </si>
  <si>
    <r>
      <rPr>
        <sz val="11"/>
        <color indexed="8"/>
        <rFont val="Calibri"/>
        <family val="2"/>
      </rPr>
      <t>संरक्षित</t>
    </r>
  </si>
  <si>
    <r>
      <rPr>
        <sz val="11"/>
        <color indexed="8"/>
        <rFont val="Calibri"/>
        <family val="2"/>
      </rPr>
      <t>असंरक्षित</t>
    </r>
  </si>
  <si>
    <r>
      <rPr>
        <sz val="11"/>
        <color indexed="8"/>
        <rFont val="Calibri"/>
        <family val="2"/>
      </rPr>
      <t>वर्षा जल (संचित या संशोधित)</t>
    </r>
  </si>
  <si>
    <r>
      <rPr>
        <sz val="11"/>
        <color indexed="8"/>
        <rFont val="Calibri"/>
        <family val="2"/>
      </rPr>
      <t>भूपृष्ठ जल (नदी / नहर / झील / टैंक / तालाब)</t>
    </r>
  </si>
  <si>
    <r>
      <rPr>
        <sz val="11"/>
        <color indexed="8"/>
        <rFont val="Calibri"/>
        <family val="2"/>
      </rPr>
      <t>झरना</t>
    </r>
  </si>
  <si>
    <r>
      <rPr>
        <sz val="11"/>
        <color indexed="8"/>
        <rFont val="Calibri"/>
        <family val="2"/>
      </rPr>
      <t>अन्‍य स्रोत</t>
    </r>
  </si>
  <si>
    <t>Group of UTs</t>
  </si>
  <si>
    <t>स्रोत: एनएसएस रिपोर्ट नंबर 584, 2019,  भारत में पेयजल, स्वच्छता, स्वच्छता और आवास की स्थिति, सांख्यिकी और कार्यक्रम कार्यान्वयन मंत्रालय</t>
  </si>
  <si>
    <t xml:space="preserve">Source : Office of the Registrar General of India, M/o Home Affairs      </t>
  </si>
  <si>
    <t xml:space="preserve">स्रोत: भारत के महापंजीयक का कार्यालय, गृह मंत्रालय </t>
  </si>
  <si>
    <t>Year/वर्ष: 2015-16</t>
  </si>
  <si>
    <t>Source: Census of India 2011, Office of Registrar General of India, M/o Home Affairs</t>
  </si>
  <si>
    <t xml:space="preserve">स्रोत : भारत की जनगणना 2011, भारत के महापंजीयक का कार्यालय, गृह मंत्रालय </t>
  </si>
  <si>
    <t>(Year/वर्ष: 2011)</t>
  </si>
  <si>
    <t xml:space="preserve">            (Year वर्ष: 2009-10)</t>
  </si>
  <si>
    <t>स्रोत : भारत के श्रेणी-I शहरों एवं श्रेणी-II कस्‍बों में जलापूर्ति, अपशिष्‍ट जल सृजन एवं शोधन की स्थिति, सिरीज सीयूपीएस/70/2009-10, केंद्रीय प्रदूषण नियंत्रण बोर्ड, पर्यावरण, वन और जलवायु परिवर्तन मंत्रालय</t>
  </si>
  <si>
    <t>Source: Status of water supply, wastewater generation and treatment in class- I cities &amp; class -II towns of India, Series CUPS/70/2009-10, Central Pollution Control Board, M/o Environment, Forest and Climate Change</t>
  </si>
  <si>
    <t xml:space="preserve">Source: Census of India 2011-Slum Houses, Household Amenities and Assets, Office of Registrar General of India, M/o Home Affairs </t>
  </si>
  <si>
    <t xml:space="preserve">  अंडमान एवं निकोबार       द्वीपसमूह </t>
  </si>
  <si>
    <t xml:space="preserve">स्रोत: भारत की जनगणना 2011-स्‍लम गृह, पारिवारिक सुविधाएं एवं परिसंपत्तियां, भारत के महापंजीयक का कार्यालय, गृह मंत्रालय </t>
  </si>
  <si>
    <t>States/UTzs</t>
  </si>
  <si>
    <t>स्रोत: सड़क परिवहन एवं राजमार्ग मंत्रालय</t>
  </si>
  <si>
    <t>Passenger</t>
  </si>
  <si>
    <t>Source : Road Transport year book, Transport Research Wing, Ministry of Road Transport &amp; Highways</t>
  </si>
  <si>
    <t>स्रोत : सड़क परिवहन वार्षिक पुस्तिका, परिवहन अनुसंधान प्रकोष्‍ठ, सड़क परिवहन एवं राजमार्ग मंत्रालय</t>
  </si>
  <si>
    <t xml:space="preserve">  अंडमान एवं निकोबार     दीपसमूह</t>
  </si>
  <si>
    <t>आगरा</t>
  </si>
  <si>
    <t>हजार कि.मी.</t>
  </si>
  <si>
    <t>हजार</t>
  </si>
  <si>
    <t>Thousand</t>
  </si>
  <si>
    <t>Thousand Km</t>
  </si>
  <si>
    <t>(Rs. Crore)</t>
  </si>
  <si>
    <t>(रु करोड़)</t>
  </si>
  <si>
    <t>विवरण  5.06 (b):   पेयजल के प्रमुख स्रोत के अनुसार परिवारों का वितरण प्रतिशत</t>
  </si>
  <si>
    <t xml:space="preserve"> Source :  Office of Registrar General of India, M/o Home Affairs/ स्रोत: महारजिस्ट्रार एवं जनगणना आयुक्त का कार्यालय, भारत, गृह मंत्रालय</t>
  </si>
  <si>
    <t>Source: Census 2001 and 2011, Registrar General of India, M/o Home Affairs/ स्रोत: महारजिस्ट्रार एवं जनगणना आयुक्त का कार्यालय, भारत, गृह मंत्रालय</t>
  </si>
  <si>
    <t>S.No.
क्र. सं.</t>
  </si>
  <si>
    <t xml:space="preserve">    State/ UT</t>
  </si>
  <si>
    <t>State/UT</t>
  </si>
  <si>
    <t>Source: National Sample Survey (NSS) reports, M/o S&amp;PI ;National Family Health Survey (NFHS) reports, Ministry of Health &amp; Family Welfare</t>
  </si>
  <si>
    <r>
      <rPr>
        <b/>
        <i/>
        <sz val="11"/>
        <color theme="1"/>
        <rFont val="Calibri"/>
        <family val="2"/>
        <scheme val="minor"/>
      </rPr>
      <t>Source :</t>
    </r>
    <r>
      <rPr>
        <i/>
        <sz val="11"/>
        <color theme="1"/>
        <rFont val="Calibri"/>
        <family val="2"/>
        <scheme val="minor"/>
      </rPr>
      <t xml:space="preserve"> NSS Report No. 584, 2019, Drinking Water, Sanitation, Hygiene and Housing Condition in India, Ministry of Statistics &amp; Programme Implementation</t>
    </r>
  </si>
  <si>
    <t>Source:  National Family Health Survey (NFHS-4) 2015-16, Ministry of Health &amp; Family Welfare/ स्रोत: राष्ट्रीय परिवार स्वास्थ्य सर्वेक्षण (NFHS-4) 2015-16, स्वास्थ्य एवं परिवार कल्याण मंत्रालय</t>
  </si>
  <si>
    <t>State</t>
  </si>
  <si>
    <t>S.No 
क्र. सं.</t>
  </si>
  <si>
    <t>S.No. 
क्र. सं.</t>
  </si>
  <si>
    <t>Note: * In NFHS 4, Other source includes 0.5% and &amp; 0.7% Improved source of drinking water from Community RO Plant in Rural and Urban Areas respectively</t>
  </si>
  <si>
    <t>विवरण 5.11 :  पीने के पानी के स्रोत और स्थान के हिसाब से राज्यवार स्‍लम परिवार</t>
  </si>
  <si>
    <t>Area figures include the area under unlawful occupation of Pakistan and China. The area includes 78,114 Sq.km under illegal occupation of Pakistan, 5180 Sq.km illegally handed over by</t>
  </si>
  <si>
    <t>The total area of India represents 'Geographical Area' supplied by Survey of India.</t>
  </si>
  <si>
    <t>The State area figures are provided by Survey of India.</t>
  </si>
  <si>
    <t>Rural and Urban population of Arunachal Pradesh has also been excluded as Rural and urban area figures are not available.</t>
  </si>
  <si>
    <t xml:space="preserve"> $Rural and urban area of Arunachal Pradesh excluded due to non availability.</t>
  </si>
  <si>
    <t xml:space="preserve">   Statement 5.02: State-wise Area and Population of Rural and Urban Areas</t>
  </si>
  <si>
    <t xml:space="preserve">Statement depicts the unified data for Andhra Pradesh and Telangana and unified data for UT of Jammu &amp; Kashmir and UT of Ladakh
</t>
  </si>
  <si>
    <t>7. Statement depicts the unified data for Andhra Pradesh and Telangana and unified data for UT of Jammu &amp; Kashmir and UT of Ladakh</t>
  </si>
  <si>
    <t>Statement depicts the unified data for UT of Jammu &amp; Kashmir and UT of Ladakh.</t>
  </si>
  <si>
    <t>Statement depicts the unified data for Andhra Pradesh and Telangana and unified data for UT of Jammu &amp; Kashmir and UT of Ladakh</t>
  </si>
  <si>
    <t>Statement depicts the unified data for Andhra Pradesh and Telangana and unified data for UT of Jammu 
&amp; Kashmir and UT of Ladakh</t>
  </si>
  <si>
    <t>Note : This table excludes institutional households. 
Statement depicts the unified data for Andhra Pradesh and Telangana and  unified data for UT of Jammu &amp; Kashmir and UT of Ladakh</t>
  </si>
  <si>
    <t>Note : This Statement excludes institutional households.  
Statement depicts the unified data for Andhra Pradesh and Telangana and  unified data for UT of Jammu &amp; Kashmir and UT of Ladakh</t>
  </si>
  <si>
    <t>Note : This table excludes institutional households.
 Statement depicts the unified data for Andhra Pradesh and Telangana and unified data for UT of Jammu &amp; Kashmir and UT of Ladakh</t>
  </si>
  <si>
    <t xml:space="preserve">…: Not reported.             Statement depicts the unified data for UT of Jammu &amp; Kashmir and UT of Ladakh.      </t>
  </si>
  <si>
    <t>&amp;: Includes 16805 Government Vehicles(for which category-wise break-up is not available.
*: includes other vehicles not covered in item numbers I to VII of  'Transport Vehicles'.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</si>
</sst>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164" formatCode="_(* #,##0.00_);_(* \(#,##0.00\);_(* &quot;-&quot;??_);_(@_)"/>
    <numFmt numFmtId="165" formatCode="0.0"/>
    <numFmt numFmtId="166" formatCode="_ * #,##0_ ;_ * \-#,##0_ ;_ * &quot;-&quot;??_ ;_ @_ "/>
  </numFmts>
  <fonts count="5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rgb="FF000000"/>
      <name val="Calibri"/>
      <family val="2"/>
    </font>
    <font>
      <b/>
      <sz val="10"/>
      <color rgb="FF000000"/>
      <name val="Calibri"/>
      <family val="2"/>
    </font>
    <font>
      <sz val="9"/>
      <color theme="1"/>
      <name val="Arial"/>
      <family val="2"/>
    </font>
    <font>
      <i/>
      <sz val="9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1"/>
      <name val="Calibri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2"/>
      <name val="Calibri"/>
      <family val="2"/>
    </font>
    <font>
      <sz val="11"/>
      <name val="Calibri"/>
      <family val="2"/>
    </font>
    <font>
      <b/>
      <sz val="12"/>
      <color indexed="8"/>
      <name val="Calibri"/>
      <family val="2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sz val="11"/>
      <name val="Arial "/>
    </font>
    <font>
      <b/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2"/>
      <color rgb="FF000000"/>
      <name val="Calibri"/>
      <family val="2"/>
    </font>
    <font>
      <b/>
      <sz val="12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name val="Calibri"/>
      <family val="2"/>
    </font>
    <font>
      <sz val="11"/>
      <color theme="1"/>
      <name val="Calibri"/>
      <family val="2"/>
      <charset val="1"/>
      <scheme val="minor"/>
    </font>
    <font>
      <sz val="9"/>
      <color theme="1"/>
      <name val="Cambria"/>
      <family val="1"/>
      <scheme val="major"/>
    </font>
    <font>
      <b/>
      <sz val="9"/>
      <color theme="1"/>
      <name val="Cambria"/>
      <family val="1"/>
      <scheme val="major"/>
    </font>
    <font>
      <b/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1"/>
      <name val="Cambria"/>
      <family val="1"/>
      <scheme val="major"/>
    </font>
    <font>
      <sz val="10"/>
      <color theme="1"/>
      <name val="Calibri"/>
      <family val="2"/>
      <scheme val="minor"/>
    </font>
    <font>
      <sz val="9"/>
      <color rgb="FF222222"/>
      <name val="Inherit"/>
    </font>
    <font>
      <sz val="8"/>
      <color theme="1"/>
      <name val="Arial"/>
      <family val="2"/>
    </font>
    <font>
      <sz val="11"/>
      <color rgb="FF000000"/>
      <name val="Arial"/>
      <family val="2"/>
    </font>
    <font>
      <sz val="14"/>
      <color rgb="FF000000"/>
      <name val="Arial"/>
      <family val="2"/>
    </font>
    <font>
      <sz val="9"/>
      <color rgb="FF000000"/>
      <name val="BookAntiqua"/>
    </font>
    <font>
      <sz val="11"/>
      <color rgb="FF000000"/>
      <name val="Calibri"/>
      <family val="2"/>
    </font>
    <font>
      <i/>
      <sz val="11"/>
      <color indexed="8"/>
      <name val="Calibri"/>
      <family val="2"/>
    </font>
    <font>
      <b/>
      <i/>
      <sz val="11"/>
      <color theme="1"/>
      <name val="Calibri"/>
      <family val="2"/>
      <scheme val="minor"/>
    </font>
    <font>
      <i/>
      <sz val="11"/>
      <name val="Calibri"/>
      <family val="2"/>
    </font>
    <font>
      <i/>
      <sz val="11"/>
      <color rgb="FF000000"/>
      <name val="Calibri"/>
      <family val="2"/>
      <scheme val="minor"/>
    </font>
    <font>
      <i/>
      <sz val="11"/>
      <color indexed="8"/>
      <name val="Calibri"/>
      <family val="2"/>
      <scheme val="minor"/>
    </font>
    <font>
      <sz val="11"/>
      <color theme="1"/>
      <name val="Calibri"/>
      <family val="2"/>
    </font>
    <font>
      <i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1C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</borders>
  <cellStyleXfs count="11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4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</cellStyleXfs>
  <cellXfs count="576">
    <xf numFmtId="0" fontId="0" fillId="0" borderId="0" xfId="0"/>
    <xf numFmtId="0" fontId="4" fillId="0" borderId="0" xfId="0" applyFont="1" applyFill="1"/>
    <xf numFmtId="0" fontId="14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0" fillId="0" borderId="0" xfId="0" applyFill="1"/>
    <xf numFmtId="0" fontId="0" fillId="0" borderId="0" xfId="0" applyFill="1" applyAlignment="1">
      <alignment wrapText="1"/>
    </xf>
    <xf numFmtId="0" fontId="0" fillId="0" borderId="2" xfId="0" applyFont="1" applyFill="1" applyBorder="1" applyAlignment="1">
      <alignment horizontal="center" vertical="center"/>
    </xf>
    <xf numFmtId="0" fontId="0" fillId="0" borderId="0" xfId="0" applyFill="1" applyAlignment="1">
      <alignment vertical="center"/>
    </xf>
    <xf numFmtId="165" fontId="0" fillId="0" borderId="0" xfId="0" applyNumberFormat="1" applyFill="1"/>
    <xf numFmtId="0" fontId="8" fillId="0" borderId="0" xfId="0" applyFont="1" applyFill="1"/>
    <xf numFmtId="0" fontId="2" fillId="0" borderId="0" xfId="0" applyFont="1" applyFill="1"/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vertical="center" wrapText="1"/>
    </xf>
    <xf numFmtId="3" fontId="2" fillId="0" borderId="2" xfId="0" applyNumberFormat="1" applyFont="1" applyFill="1" applyBorder="1" applyAlignment="1">
      <alignment vertical="center"/>
    </xf>
    <xf numFmtId="0" fontId="8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0" fillId="0" borderId="2" xfId="0" applyFont="1" applyFill="1" applyBorder="1" applyAlignment="1">
      <alignment vertical="center"/>
    </xf>
    <xf numFmtId="0" fontId="0" fillId="0" borderId="8" xfId="0" applyFont="1" applyFill="1" applyBorder="1" applyAlignment="1">
      <alignment vertical="center"/>
    </xf>
    <xf numFmtId="0" fontId="2" fillId="0" borderId="0" xfId="0" applyFont="1" applyFill="1" applyBorder="1"/>
    <xf numFmtId="0" fontId="5" fillId="0" borderId="4" xfId="0" applyFont="1" applyFill="1" applyBorder="1" applyAlignment="1">
      <alignment horizontal="left" vertical="center"/>
    </xf>
    <xf numFmtId="0" fontId="2" fillId="0" borderId="12" xfId="0" applyFont="1" applyFill="1" applyBorder="1" applyAlignment="1">
      <alignment horizontal="left" vertical="center"/>
    </xf>
    <xf numFmtId="0" fontId="2" fillId="0" borderId="10" xfId="0" applyFont="1" applyFill="1" applyBorder="1" applyAlignment="1">
      <alignment horizontal="left" vertical="center"/>
    </xf>
    <xf numFmtId="165" fontId="2" fillId="0" borderId="12" xfId="0" applyNumberFormat="1" applyFont="1" applyFill="1" applyBorder="1" applyAlignment="1">
      <alignment horizontal="left" vertical="center"/>
    </xf>
    <xf numFmtId="165" fontId="2" fillId="0" borderId="10" xfId="0" applyNumberFormat="1" applyFont="1" applyFill="1" applyBorder="1" applyAlignment="1">
      <alignment horizontal="left" vertical="center"/>
    </xf>
    <xf numFmtId="0" fontId="2" fillId="0" borderId="14" xfId="0" applyFont="1" applyFill="1" applyBorder="1" applyAlignment="1">
      <alignment horizontal="left" vertical="center"/>
    </xf>
    <xf numFmtId="0" fontId="2" fillId="0" borderId="8" xfId="0" applyFont="1" applyFill="1" applyBorder="1" applyAlignment="1">
      <alignment horizontal="left" vertical="center"/>
    </xf>
    <xf numFmtId="165" fontId="2" fillId="0" borderId="13" xfId="0" applyNumberFormat="1" applyFont="1" applyFill="1" applyBorder="1" applyAlignment="1">
      <alignment horizontal="left" vertical="center"/>
    </xf>
    <xf numFmtId="165" fontId="2" fillId="0" borderId="7" xfId="0" applyNumberFormat="1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/>
    </xf>
    <xf numFmtId="0" fontId="2" fillId="0" borderId="2" xfId="0" applyFont="1" applyFill="1" applyBorder="1" applyAlignment="1" applyProtection="1">
      <alignment horizontal="left" vertical="center" wrapText="1"/>
    </xf>
    <xf numFmtId="0" fontId="2" fillId="0" borderId="2" xfId="3" applyFont="1" applyFill="1" applyBorder="1" applyAlignment="1">
      <alignment horizontal="center" vertical="center"/>
    </xf>
    <xf numFmtId="0" fontId="2" fillId="0" borderId="2" xfId="3" applyFont="1" applyFill="1" applyBorder="1" applyAlignment="1">
      <alignment vertical="center"/>
    </xf>
    <xf numFmtId="0" fontId="2" fillId="0" borderId="2" xfId="3" applyFont="1" applyFill="1" applyBorder="1" applyAlignment="1">
      <alignment vertical="center" wrapText="1"/>
    </xf>
    <xf numFmtId="0" fontId="0" fillId="0" borderId="0" xfId="0" applyFont="1" applyFill="1"/>
    <xf numFmtId="0" fontId="7" fillId="0" borderId="0" xfId="0" applyFont="1" applyFill="1"/>
    <xf numFmtId="0" fontId="4" fillId="0" borderId="2" xfId="1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left" vertical="center"/>
    </xf>
    <xf numFmtId="0" fontId="19" fillId="0" borderId="2" xfId="1" applyFont="1" applyFill="1" applyBorder="1" applyAlignment="1">
      <alignment horizontal="left" vertical="center"/>
    </xf>
    <xf numFmtId="0" fontId="19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vertical="center"/>
    </xf>
    <xf numFmtId="1" fontId="2" fillId="0" borderId="2" xfId="0" applyNumberFormat="1" applyFont="1" applyFill="1" applyBorder="1" applyAlignment="1">
      <alignment vertical="center"/>
    </xf>
    <xf numFmtId="0" fontId="2" fillId="0" borderId="2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left" vertical="center"/>
    </xf>
    <xf numFmtId="0" fontId="22" fillId="0" borderId="2" xfId="0" applyFont="1" applyFill="1" applyBorder="1" applyAlignment="1">
      <alignment vertical="center"/>
    </xf>
    <xf numFmtId="0" fontId="22" fillId="0" borderId="2" xfId="0" applyFont="1" applyFill="1" applyBorder="1" applyAlignment="1">
      <alignment horizontal="left" vertical="center"/>
    </xf>
    <xf numFmtId="1" fontId="22" fillId="0" borderId="2" xfId="0" applyNumberFormat="1" applyFont="1" applyFill="1" applyBorder="1" applyAlignment="1">
      <alignment vertical="center"/>
    </xf>
    <xf numFmtId="0" fontId="22" fillId="0" borderId="2" xfId="0" applyFont="1" applyFill="1" applyBorder="1" applyAlignment="1">
      <alignment vertical="center" wrapText="1"/>
    </xf>
    <xf numFmtId="0" fontId="18" fillId="0" borderId="2" xfId="0" applyFont="1" applyFill="1" applyBorder="1" applyAlignment="1">
      <alignment horizontal="left" vertical="center"/>
    </xf>
    <xf numFmtId="0" fontId="0" fillId="0" borderId="7" xfId="0" applyFont="1" applyFill="1" applyBorder="1" applyAlignment="1">
      <alignment horizontal="right" vertical="center" wrapText="1"/>
    </xf>
    <xf numFmtId="0" fontId="0" fillId="0" borderId="2" xfId="0" applyFont="1" applyFill="1" applyBorder="1" applyAlignment="1">
      <alignment horizontal="right" vertical="center" wrapText="1"/>
    </xf>
    <xf numFmtId="0" fontId="31" fillId="0" borderId="7" xfId="0" applyFont="1" applyFill="1" applyBorder="1" applyAlignment="1">
      <alignment vertical="center"/>
    </xf>
    <xf numFmtId="165" fontId="0" fillId="0" borderId="8" xfId="0" applyNumberFormat="1" applyFont="1" applyFill="1" applyBorder="1" applyAlignment="1">
      <alignment horizontal="right" vertical="center" wrapText="1"/>
    </xf>
    <xf numFmtId="0" fontId="0" fillId="0" borderId="8" xfId="0" applyFont="1" applyFill="1" applyBorder="1" applyAlignment="1">
      <alignment horizontal="right" vertical="center" wrapText="1"/>
    </xf>
    <xf numFmtId="165" fontId="0" fillId="0" borderId="2" xfId="0" applyNumberFormat="1" applyFont="1" applyFill="1" applyBorder="1" applyAlignment="1">
      <alignment horizontal="right" vertical="center" wrapText="1"/>
    </xf>
    <xf numFmtId="0" fontId="1" fillId="0" borderId="4" xfId="0" applyFont="1" applyFill="1" applyBorder="1" applyAlignment="1">
      <alignment vertical="center"/>
    </xf>
    <xf numFmtId="165" fontId="0" fillId="0" borderId="2" xfId="0" applyNumberFormat="1" applyFont="1" applyFill="1" applyBorder="1" applyAlignment="1">
      <alignment vertical="center" wrapText="1"/>
    </xf>
    <xf numFmtId="0" fontId="10" fillId="0" borderId="0" xfId="0" applyFont="1" applyFill="1" applyBorder="1" applyAlignment="1">
      <alignment wrapText="1"/>
    </xf>
    <xf numFmtId="0" fontId="24" fillId="0" borderId="2" xfId="0" applyFont="1" applyFill="1" applyBorder="1" applyAlignment="1">
      <alignment horizontal="right" vertical="center" wrapText="1"/>
    </xf>
    <xf numFmtId="0" fontId="24" fillId="0" borderId="2" xfId="0" applyFont="1" applyFill="1" applyBorder="1" applyAlignment="1">
      <alignment vertical="center" wrapText="1"/>
    </xf>
    <xf numFmtId="0" fontId="2" fillId="0" borderId="2" xfId="0" applyNumberFormat="1" applyFont="1" applyFill="1" applyBorder="1" applyAlignment="1" applyProtection="1">
      <alignment vertical="center" wrapText="1"/>
    </xf>
    <xf numFmtId="0" fontId="24" fillId="0" borderId="0" xfId="0" applyFont="1" applyFill="1" applyBorder="1" applyAlignment="1">
      <alignment vertical="center" wrapText="1"/>
    </xf>
    <xf numFmtId="0" fontId="24" fillId="0" borderId="0" xfId="0" applyFont="1" applyFill="1" applyBorder="1" applyAlignment="1">
      <alignment wrapText="1"/>
    </xf>
    <xf numFmtId="3" fontId="24" fillId="0" borderId="2" xfId="0" applyNumberFormat="1" applyFont="1" applyFill="1" applyBorder="1" applyAlignment="1">
      <alignment horizontal="right" vertical="center" wrapText="1"/>
    </xf>
    <xf numFmtId="0" fontId="2" fillId="0" borderId="2" xfId="0" applyFont="1" applyFill="1" applyBorder="1" applyAlignment="1" applyProtection="1">
      <alignment horizontal="left" vertical="center"/>
    </xf>
    <xf numFmtId="0" fontId="10" fillId="0" borderId="0" xfId="0" applyFont="1" applyFill="1" applyBorder="1" applyAlignment="1">
      <alignment horizontal="center" wrapText="1"/>
    </xf>
    <xf numFmtId="0" fontId="8" fillId="0" borderId="0" xfId="0" applyFont="1" applyFill="1" applyAlignment="1">
      <alignment horizontal="center"/>
    </xf>
    <xf numFmtId="0" fontId="8" fillId="0" borderId="0" xfId="0" applyFont="1" applyFill="1" applyAlignment="1">
      <alignment horizontal="right"/>
    </xf>
    <xf numFmtId="0" fontId="5" fillId="0" borderId="2" xfId="0" applyFont="1" applyFill="1" applyBorder="1" applyAlignment="1">
      <alignment horizontal="center" vertical="top" wrapText="1"/>
    </xf>
    <xf numFmtId="0" fontId="5" fillId="0" borderId="7" xfId="0" applyFont="1" applyFill="1" applyBorder="1" applyAlignment="1">
      <alignment horizontal="center" vertical="top" wrapText="1"/>
    </xf>
    <xf numFmtId="0" fontId="24" fillId="0" borderId="0" xfId="0" applyFont="1" applyFill="1" applyBorder="1" applyAlignment="1">
      <alignment vertical="top" wrapText="1"/>
    </xf>
    <xf numFmtId="0" fontId="24" fillId="0" borderId="0" xfId="0" applyFont="1" applyFill="1" applyBorder="1" applyAlignment="1">
      <alignment horizontal="center" vertical="top" wrapText="1"/>
    </xf>
    <xf numFmtId="0" fontId="34" fillId="0" borderId="0" xfId="0" applyFont="1" applyFill="1" applyBorder="1" applyAlignment="1">
      <alignment horizontal="center" vertical="top" wrapText="1"/>
    </xf>
    <xf numFmtId="0" fontId="34" fillId="0" borderId="0" xfId="0" applyFont="1" applyFill="1" applyBorder="1" applyAlignment="1">
      <alignment vertical="top" wrapText="1"/>
    </xf>
    <xf numFmtId="0" fontId="35" fillId="0" borderId="0" xfId="2" applyFont="1" applyFill="1" applyBorder="1" applyAlignment="1">
      <alignment horizontal="center" vertical="top"/>
    </xf>
    <xf numFmtId="0" fontId="25" fillId="0" borderId="0" xfId="0" applyFont="1" applyFill="1" applyBorder="1" applyAlignment="1">
      <alignment horizontal="center" vertical="top" wrapText="1"/>
    </xf>
    <xf numFmtId="0" fontId="5" fillId="0" borderId="2" xfId="0" applyFont="1" applyFill="1" applyBorder="1" applyAlignment="1">
      <alignment horizontal="left" vertical="top" wrapText="1"/>
    </xf>
    <xf numFmtId="0" fontId="5" fillId="0" borderId="7" xfId="0" applyFont="1" applyFill="1" applyBorder="1" applyAlignment="1">
      <alignment horizontal="left" vertical="top" wrapText="1"/>
    </xf>
    <xf numFmtId="0" fontId="5" fillId="0" borderId="4" xfId="0" applyFont="1" applyFill="1" applyBorder="1" applyAlignment="1">
      <alignment horizontal="center" vertical="top" wrapText="1"/>
    </xf>
    <xf numFmtId="0" fontId="24" fillId="0" borderId="2" xfId="0" applyFont="1" applyFill="1" applyBorder="1" applyAlignment="1">
      <alignment horizontal="center" vertical="center" wrapText="1"/>
    </xf>
    <xf numFmtId="3" fontId="2" fillId="0" borderId="2" xfId="0" applyNumberFormat="1" applyFont="1" applyFill="1" applyBorder="1" applyAlignment="1">
      <alignment horizontal="right" vertical="center"/>
    </xf>
    <xf numFmtId="3" fontId="5" fillId="0" borderId="2" xfId="0" applyNumberFormat="1" applyFont="1" applyFill="1" applyBorder="1" applyAlignment="1">
      <alignment horizontal="right" vertical="center"/>
    </xf>
    <xf numFmtId="3" fontId="5" fillId="0" borderId="2" xfId="0" applyNumberFormat="1" applyFont="1" applyFill="1" applyBorder="1" applyAlignment="1">
      <alignment vertical="center"/>
    </xf>
    <xf numFmtId="0" fontId="24" fillId="0" borderId="6" xfId="0" applyFont="1" applyFill="1" applyBorder="1" applyAlignment="1">
      <alignment horizontal="left" vertical="center" wrapText="1"/>
    </xf>
    <xf numFmtId="0" fontId="27" fillId="0" borderId="2" xfId="5" applyFont="1" applyFill="1" applyBorder="1" applyAlignment="1">
      <alignment vertical="center"/>
    </xf>
    <xf numFmtId="0" fontId="2" fillId="0" borderId="2" xfId="0" applyFont="1" applyFill="1" applyBorder="1" applyAlignment="1">
      <alignment horizontal="left" vertical="center" wrapText="1"/>
    </xf>
    <xf numFmtId="0" fontId="22" fillId="0" borderId="2" xfId="0" applyFont="1" applyFill="1" applyBorder="1" applyAlignment="1">
      <alignment horizontal="left" vertical="center" wrapText="1"/>
    </xf>
    <xf numFmtId="0" fontId="24" fillId="0" borderId="9" xfId="0" applyFont="1" applyFill="1" applyBorder="1" applyAlignment="1">
      <alignment horizontal="left" vertical="center" wrapText="1"/>
    </xf>
    <xf numFmtId="0" fontId="25" fillId="0" borderId="2" xfId="0" applyFont="1" applyFill="1" applyBorder="1" applyAlignment="1">
      <alignment horizontal="center" vertical="center" wrapText="1"/>
    </xf>
    <xf numFmtId="0" fontId="25" fillId="0" borderId="2" xfId="0" applyFont="1" applyFill="1" applyBorder="1" applyAlignment="1">
      <alignment vertical="center" wrapText="1"/>
    </xf>
    <xf numFmtId="0" fontId="25" fillId="0" borderId="9" xfId="0" applyFont="1" applyFill="1" applyBorder="1" applyAlignment="1">
      <alignment horizontal="left" vertical="center" wrapText="1"/>
    </xf>
    <xf numFmtId="0" fontId="26" fillId="0" borderId="2" xfId="5" applyFont="1" applyFill="1" applyBorder="1" applyAlignment="1">
      <alignment vertical="center"/>
    </xf>
    <xf numFmtId="3" fontId="2" fillId="0" borderId="2" xfId="0" quotePrefix="1" applyNumberFormat="1" applyFont="1" applyFill="1" applyBorder="1" applyAlignment="1">
      <alignment horizontal="right" vertical="center"/>
    </xf>
    <xf numFmtId="0" fontId="27" fillId="0" borderId="2" xfId="5" applyFont="1" applyFill="1" applyBorder="1" applyAlignment="1">
      <alignment wrapText="1"/>
    </xf>
    <xf numFmtId="0" fontId="0" fillId="0" borderId="0" xfId="0" applyFont="1" applyFill="1" applyAlignment="1">
      <alignment vertical="top"/>
    </xf>
    <xf numFmtId="0" fontId="2" fillId="0" borderId="0" xfId="0" applyFont="1" applyFill="1" applyAlignment="1">
      <alignment horizontal="left" vertical="top"/>
    </xf>
    <xf numFmtId="0" fontId="5" fillId="0" borderId="0" xfId="0" applyFont="1" applyFill="1" applyBorder="1" applyAlignment="1">
      <alignment horizontal="left" vertical="top"/>
    </xf>
    <xf numFmtId="0" fontId="0" fillId="0" borderId="0" xfId="0" applyFont="1" applyFill="1" applyAlignment="1">
      <alignment horizontal="right" vertical="top"/>
    </xf>
    <xf numFmtId="0" fontId="0" fillId="0" borderId="0" xfId="0" applyFill="1" applyAlignment="1">
      <alignment horizontal="left" vertical="top"/>
    </xf>
    <xf numFmtId="0" fontId="2" fillId="0" borderId="0" xfId="0" applyFont="1" applyFill="1" applyBorder="1" applyAlignment="1">
      <alignment vertical="top"/>
    </xf>
    <xf numFmtId="0" fontId="22" fillId="0" borderId="0" xfId="0" applyFont="1" applyFill="1" applyBorder="1" applyAlignment="1">
      <alignment horizontal="left" vertical="top"/>
    </xf>
    <xf numFmtId="0" fontId="29" fillId="0" borderId="0" xfId="5" applyFont="1" applyFill="1" applyBorder="1" applyAlignment="1">
      <alignment vertical="center"/>
    </xf>
    <xf numFmtId="0" fontId="24" fillId="0" borderId="0" xfId="0" applyFont="1" applyFill="1" applyBorder="1" applyAlignment="1">
      <alignment horizontal="left" vertical="top" wrapText="1"/>
    </xf>
    <xf numFmtId="0" fontId="28" fillId="0" borderId="0" xfId="5" applyFont="1" applyFill="1" applyBorder="1" applyAlignment="1">
      <alignment vertical="center"/>
    </xf>
    <xf numFmtId="0" fontId="27" fillId="0" borderId="0" xfId="5" applyFont="1" applyFill="1"/>
    <xf numFmtId="0" fontId="0" fillId="0" borderId="0" xfId="0" applyFont="1" applyFill="1" applyBorder="1" applyAlignment="1">
      <alignment horizontal="left" vertical="top"/>
    </xf>
    <xf numFmtId="0" fontId="28" fillId="0" borderId="0" xfId="5" applyFont="1" applyFill="1" applyAlignment="1">
      <alignment horizontal="left" vertical="center"/>
    </xf>
    <xf numFmtId="0" fontId="0" fillId="0" borderId="0" xfId="0" applyFill="1" applyBorder="1" applyAlignment="1">
      <alignment horizontal="left" vertical="top"/>
    </xf>
    <xf numFmtId="0" fontId="19" fillId="0" borderId="0" xfId="0" applyFont="1" applyFill="1" applyBorder="1" applyAlignment="1">
      <alignment horizontal="left" vertical="center"/>
    </xf>
    <xf numFmtId="0" fontId="27" fillId="0" borderId="0" xfId="5" applyFont="1" applyFill="1" applyAlignment="1">
      <alignment horizontal="left" vertical="center"/>
    </xf>
    <xf numFmtId="0" fontId="24" fillId="0" borderId="0" xfId="0" applyFont="1" applyFill="1" applyBorder="1" applyAlignment="1">
      <alignment horizontal="left" wrapText="1"/>
    </xf>
    <xf numFmtId="0" fontId="24" fillId="0" borderId="0" xfId="0" applyFont="1" applyFill="1" applyBorder="1" applyAlignment="1">
      <alignment horizontal="center" wrapText="1"/>
    </xf>
    <xf numFmtId="3" fontId="4" fillId="0" borderId="0" xfId="0" applyNumberFormat="1" applyFont="1" applyFill="1" applyAlignment="1">
      <alignment vertical="center"/>
    </xf>
    <xf numFmtId="0" fontId="9" fillId="0" borderId="0" xfId="0" applyFont="1"/>
    <xf numFmtId="0" fontId="9" fillId="0" borderId="0" xfId="0" applyFont="1" applyAlignment="1">
      <alignment wrapText="1"/>
    </xf>
    <xf numFmtId="0" fontId="37" fillId="0" borderId="0" xfId="0" applyFont="1" applyAlignment="1">
      <alignment wrapText="1"/>
    </xf>
    <xf numFmtId="0" fontId="9" fillId="0" borderId="0" xfId="0" applyFont="1" applyBorder="1"/>
    <xf numFmtId="0" fontId="37" fillId="0" borderId="0" xfId="0" applyFont="1" applyBorder="1" applyAlignment="1">
      <alignment wrapText="1"/>
    </xf>
    <xf numFmtId="0" fontId="40" fillId="0" borderId="2" xfId="0" applyFont="1" applyBorder="1"/>
    <xf numFmtId="0" fontId="41" fillId="0" borderId="2" xfId="0" applyFont="1" applyBorder="1" applyAlignment="1">
      <alignment wrapText="1"/>
    </xf>
    <xf numFmtId="0" fontId="42" fillId="0" borderId="2" xfId="0" applyFont="1" applyBorder="1"/>
    <xf numFmtId="0" fontId="42" fillId="0" borderId="2" xfId="0" applyFont="1" applyBorder="1" applyAlignment="1">
      <alignment wrapText="1"/>
    </xf>
    <xf numFmtId="0" fontId="38" fillId="0" borderId="2" xfId="0" applyFont="1" applyBorder="1" applyAlignment="1">
      <alignment horizontal="center" vertical="top" wrapText="1"/>
    </xf>
    <xf numFmtId="0" fontId="39" fillId="0" borderId="0" xfId="0" applyFont="1" applyAlignment="1">
      <alignment horizontal="right" vertical="top"/>
    </xf>
    <xf numFmtId="0" fontId="37" fillId="0" borderId="0" xfId="0" applyFont="1" applyAlignment="1">
      <alignment vertical="top" wrapText="1"/>
    </xf>
    <xf numFmtId="0" fontId="8" fillId="3" borderId="2" xfId="10" applyFont="1" applyFill="1" applyBorder="1" applyAlignment="1">
      <alignment horizontal="left"/>
    </xf>
    <xf numFmtId="0" fontId="8" fillId="3" borderId="2" xfId="10" applyFont="1" applyFill="1" applyBorder="1"/>
    <xf numFmtId="0" fontId="8" fillId="3" borderId="2" xfId="10" applyFont="1" applyFill="1" applyBorder="1" applyAlignment="1">
      <alignment vertical="center" wrapText="1"/>
    </xf>
    <xf numFmtId="0" fontId="8" fillId="3" borderId="2" xfId="10" applyFont="1" applyFill="1" applyBorder="1" applyAlignment="1">
      <alignment wrapText="1"/>
    </xf>
    <xf numFmtId="0" fontId="37" fillId="0" borderId="2" xfId="0" applyFont="1" applyBorder="1"/>
    <xf numFmtId="0" fontId="43" fillId="0" borderId="0" xfId="0" applyFont="1" applyAlignment="1">
      <alignment horizontal="left"/>
    </xf>
    <xf numFmtId="0" fontId="38" fillId="0" borderId="2" xfId="0" applyFont="1" applyBorder="1" applyAlignment="1">
      <alignment horizontal="center" vertical="top"/>
    </xf>
    <xf numFmtId="0" fontId="40" fillId="0" borderId="2" xfId="0" applyFont="1" applyBorder="1" applyAlignment="1">
      <alignment wrapText="1"/>
    </xf>
    <xf numFmtId="0" fontId="42" fillId="0" borderId="0" xfId="0" applyFont="1"/>
    <xf numFmtId="0" fontId="40" fillId="0" borderId="0" xfId="0" applyFont="1" applyAlignment="1">
      <alignment horizontal="center" vertical="top" wrapText="1"/>
    </xf>
    <xf numFmtId="0" fontId="42" fillId="0" borderId="0" xfId="0" applyFont="1" applyAlignment="1">
      <alignment vertical="top" wrapText="1"/>
    </xf>
    <xf numFmtId="0" fontId="40" fillId="0" borderId="0" xfId="0" applyFont="1" applyAlignment="1">
      <alignment horizontal="right" vertical="top"/>
    </xf>
    <xf numFmtId="0" fontId="42" fillId="0" borderId="0" xfId="0" applyFont="1" applyAlignment="1">
      <alignment vertical="top"/>
    </xf>
    <xf numFmtId="0" fontId="40" fillId="0" borderId="0" xfId="0" applyFont="1" applyBorder="1" applyAlignment="1">
      <alignment horizontal="center" vertical="top"/>
    </xf>
    <xf numFmtId="0" fontId="40" fillId="0" borderId="2" xfId="0" applyFont="1" applyBorder="1" applyAlignment="1">
      <alignment horizontal="center" vertical="top" wrapText="1"/>
    </xf>
    <xf numFmtId="0" fontId="40" fillId="2" borderId="2" xfId="0" applyFont="1" applyFill="1" applyBorder="1" applyAlignment="1">
      <alignment horizontal="center" vertical="top" wrapText="1"/>
    </xf>
    <xf numFmtId="0" fontId="40" fillId="0" borderId="0" xfId="0" applyFont="1"/>
    <xf numFmtId="0" fontId="42" fillId="0" borderId="0" xfId="0" applyFont="1" applyAlignment="1">
      <alignment horizontal="left" vertical="top" wrapText="1"/>
    </xf>
    <xf numFmtId="0" fontId="42" fillId="0" borderId="0" xfId="0" applyFont="1" applyAlignment="1">
      <alignment wrapText="1"/>
    </xf>
    <xf numFmtId="165" fontId="42" fillId="0" borderId="2" xfId="0" applyNumberFormat="1" applyFont="1" applyBorder="1"/>
    <xf numFmtId="0" fontId="0" fillId="0" borderId="0" xfId="0" applyFont="1" applyFill="1" applyAlignment="1">
      <alignment vertical="center"/>
    </xf>
    <xf numFmtId="0" fontId="1" fillId="0" borderId="5" xfId="0" applyFont="1" applyFill="1" applyBorder="1" applyAlignment="1">
      <alignment vertical="center"/>
    </xf>
    <xf numFmtId="0" fontId="24" fillId="0" borderId="0" xfId="0" applyFont="1" applyFill="1" applyBorder="1" applyAlignment="1">
      <alignment vertical="top"/>
    </xf>
    <xf numFmtId="0" fontId="24" fillId="0" borderId="0" xfId="0" applyFont="1" applyFill="1" applyBorder="1" applyAlignment="1">
      <alignment horizontal="center" vertical="center" wrapText="1"/>
    </xf>
    <xf numFmtId="0" fontId="24" fillId="0" borderId="4" xfId="0" applyFont="1" applyFill="1" applyBorder="1" applyAlignment="1">
      <alignment horizontal="center" vertical="center" wrapText="1"/>
    </xf>
    <xf numFmtId="0" fontId="24" fillId="0" borderId="13" xfId="0" applyFont="1" applyFill="1" applyBorder="1" applyAlignment="1">
      <alignment horizontal="center" vertical="center" wrapText="1"/>
    </xf>
    <xf numFmtId="0" fontId="25" fillId="0" borderId="13" xfId="0" applyFont="1" applyFill="1" applyBorder="1" applyAlignment="1">
      <alignment horizontal="center" vertical="center" wrapText="1"/>
    </xf>
    <xf numFmtId="0" fontId="42" fillId="0" borderId="0" xfId="0" applyFont="1" applyFill="1" applyAlignment="1">
      <alignment wrapText="1"/>
    </xf>
    <xf numFmtId="0" fontId="42" fillId="0" borderId="0" xfId="0" applyFont="1" applyFill="1"/>
    <xf numFmtId="0" fontId="7" fillId="0" borderId="0" xfId="0" applyFont="1" applyFill="1" applyAlignment="1">
      <alignment vertical="center"/>
    </xf>
    <xf numFmtId="0" fontId="5" fillId="0" borderId="2" xfId="0" applyFont="1" applyFill="1" applyBorder="1" applyAlignment="1">
      <alignment horizontal="left" vertical="center"/>
    </xf>
    <xf numFmtId="0" fontId="0" fillId="0" borderId="7" xfId="0" applyFont="1" applyFill="1" applyBorder="1" applyAlignment="1">
      <alignment vertical="center" wrapText="1"/>
    </xf>
    <xf numFmtId="0" fontId="0" fillId="0" borderId="8" xfId="0" applyFont="1" applyFill="1" applyBorder="1" applyAlignment="1">
      <alignment vertical="center" wrapText="1"/>
    </xf>
    <xf numFmtId="0" fontId="0" fillId="0" borderId="2" xfId="0" applyFont="1" applyFill="1" applyBorder="1" applyAlignment="1">
      <alignment vertical="center" wrapText="1"/>
    </xf>
    <xf numFmtId="0" fontId="0" fillId="0" borderId="2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/>
    </xf>
    <xf numFmtId="0" fontId="2" fillId="0" borderId="2" xfId="5" applyFont="1" applyFill="1" applyBorder="1" applyAlignment="1">
      <alignment horizontal="center" vertical="center"/>
    </xf>
    <xf numFmtId="0" fontId="5" fillId="0" borderId="2" xfId="5" applyFont="1" applyFill="1" applyBorder="1" applyAlignment="1">
      <alignment vertical="center"/>
    </xf>
    <xf numFmtId="0" fontId="2" fillId="0" borderId="2" xfId="7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right" vertical="center"/>
    </xf>
    <xf numFmtId="165" fontId="5" fillId="0" borderId="2" xfId="0" applyNumberFormat="1" applyFont="1" applyFill="1" applyBorder="1" applyAlignment="1">
      <alignment horizontal="left" vertical="center"/>
    </xf>
    <xf numFmtId="0" fontId="2" fillId="0" borderId="2" xfId="5" applyFont="1" applyFill="1" applyBorder="1" applyAlignment="1">
      <alignment horizontal="left" vertical="center"/>
    </xf>
    <xf numFmtId="0" fontId="27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5" fillId="0" borderId="2" xfId="5" applyFont="1" applyFill="1" applyBorder="1" applyAlignment="1">
      <alignment horizontal="left" vertical="center"/>
    </xf>
    <xf numFmtId="49" fontId="0" fillId="0" borderId="2" xfId="0" applyNumberFormat="1" applyFont="1" applyFill="1" applyBorder="1" applyAlignment="1">
      <alignment vertical="center" wrapText="1"/>
    </xf>
    <xf numFmtId="49" fontId="31" fillId="0" borderId="2" xfId="0" applyNumberFormat="1" applyFont="1" applyFill="1" applyBorder="1" applyAlignment="1">
      <alignment vertical="center" wrapText="1"/>
    </xf>
    <xf numFmtId="0" fontId="1" fillId="0" borderId="0" xfId="0" applyFont="1" applyFill="1" applyAlignment="1">
      <alignment vertical="center"/>
    </xf>
    <xf numFmtId="0" fontId="12" fillId="0" borderId="0" xfId="0" applyFont="1" applyFill="1" applyBorder="1" applyAlignment="1">
      <alignment vertical="center"/>
    </xf>
    <xf numFmtId="49" fontId="12" fillId="0" borderId="0" xfId="0" applyNumberFormat="1" applyFont="1" applyFill="1" applyBorder="1" applyAlignment="1">
      <alignment vertical="center"/>
    </xf>
    <xf numFmtId="0" fontId="0" fillId="0" borderId="0" xfId="0" applyFill="1" applyAlignment="1">
      <alignment horizontal="center" vertical="center"/>
    </xf>
    <xf numFmtId="0" fontId="42" fillId="0" borderId="0" xfId="0" applyFont="1" applyFill="1" applyAlignment="1">
      <alignment vertical="center"/>
    </xf>
    <xf numFmtId="0" fontId="40" fillId="0" borderId="0" xfId="0" applyFont="1" applyFill="1" applyAlignment="1">
      <alignment vertical="center" wrapText="1"/>
    </xf>
    <xf numFmtId="0" fontId="40" fillId="0" borderId="0" xfId="0" applyFont="1" applyFill="1" applyAlignment="1">
      <alignment horizontal="center" vertical="center" wrapText="1"/>
    </xf>
    <xf numFmtId="0" fontId="42" fillId="0" borderId="0" xfId="0" applyFont="1" applyFill="1" applyAlignment="1">
      <alignment vertical="center" wrapText="1"/>
    </xf>
    <xf numFmtId="0" fontId="40" fillId="0" borderId="0" xfId="0" applyFont="1" applyFill="1" applyAlignment="1">
      <alignment vertical="center"/>
    </xf>
    <xf numFmtId="0" fontId="9" fillId="0" borderId="0" xfId="0" applyFont="1" applyFill="1" applyAlignment="1">
      <alignment vertical="center" wrapText="1"/>
    </xf>
    <xf numFmtId="0" fontId="9" fillId="0" borderId="0" xfId="0" applyFont="1" applyFill="1" applyAlignment="1">
      <alignment vertical="center"/>
    </xf>
    <xf numFmtId="0" fontId="17" fillId="0" borderId="0" xfId="0" applyFont="1" applyFill="1" applyBorder="1" applyAlignment="1">
      <alignment vertical="center"/>
    </xf>
    <xf numFmtId="0" fontId="15" fillId="0" borderId="0" xfId="0" applyFont="1" applyFill="1" applyBorder="1" applyAlignment="1">
      <alignment vertical="center"/>
    </xf>
    <xf numFmtId="0" fontId="2" fillId="0" borderId="2" xfId="4" applyFont="1" applyFill="1" applyBorder="1" applyAlignment="1">
      <alignment vertical="center"/>
    </xf>
    <xf numFmtId="0" fontId="0" fillId="0" borderId="0" xfId="0" applyFont="1" applyFill="1" applyAlignment="1"/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2" xfId="0" applyFont="1" applyFill="1" applyBorder="1" applyAlignment="1">
      <alignment vertical="center"/>
    </xf>
    <xf numFmtId="0" fontId="0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vertical="center" wrapText="1"/>
    </xf>
    <xf numFmtId="0" fontId="13" fillId="0" borderId="0" xfId="0" applyFont="1" applyFill="1" applyAlignment="1">
      <alignment vertical="center"/>
    </xf>
    <xf numFmtId="0" fontId="17" fillId="0" borderId="0" xfId="0" applyFont="1" applyFill="1" applyAlignment="1">
      <alignment horizontal="center" vertical="center"/>
    </xf>
    <xf numFmtId="0" fontId="8" fillId="0" borderId="0" xfId="0" applyFont="1" applyFill="1" applyBorder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ont="1" applyFill="1" applyBorder="1" applyAlignment="1">
      <alignment vertical="center" wrapText="1"/>
    </xf>
    <xf numFmtId="0" fontId="0" fillId="0" borderId="3" xfId="0" applyFont="1" applyFill="1" applyBorder="1" applyAlignment="1">
      <alignment vertical="center"/>
    </xf>
    <xf numFmtId="0" fontId="30" fillId="0" borderId="5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/>
    </xf>
    <xf numFmtId="0" fontId="25" fillId="0" borderId="2" xfId="0" applyFont="1" applyFill="1" applyBorder="1" applyAlignment="1">
      <alignment horizontal="right" vertical="center" wrapText="1"/>
    </xf>
    <xf numFmtId="0" fontId="10" fillId="0" borderId="0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horizontal="left" vertical="center" wrapText="1"/>
    </xf>
    <xf numFmtId="0" fontId="27" fillId="0" borderId="0" xfId="5" applyFont="1" applyFill="1" applyBorder="1" applyAlignment="1">
      <alignment vertical="center"/>
    </xf>
    <xf numFmtId="0" fontId="27" fillId="0" borderId="0" xfId="5" applyFont="1" applyFill="1" applyAlignment="1">
      <alignment vertical="center"/>
    </xf>
    <xf numFmtId="0" fontId="24" fillId="0" borderId="0" xfId="0" applyFont="1" applyFill="1" applyBorder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right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5" fillId="0" borderId="2" xfId="3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4" fillId="0" borderId="0" xfId="4" applyFont="1" applyFill="1"/>
    <xf numFmtId="0" fontId="44" fillId="0" borderId="0" xfId="0" applyFont="1" applyFill="1" applyBorder="1" applyAlignment="1">
      <alignment vertical="center"/>
    </xf>
    <xf numFmtId="0" fontId="4" fillId="0" borderId="0" xfId="4" applyFont="1" applyFill="1" applyAlignment="1">
      <alignment vertical="center"/>
    </xf>
    <xf numFmtId="0" fontId="23" fillId="0" borderId="0" xfId="4" applyFont="1" applyFill="1" applyAlignment="1">
      <alignment horizontal="center" vertical="center" wrapText="1"/>
    </xf>
    <xf numFmtId="0" fontId="4" fillId="0" borderId="2" xfId="4" applyFont="1" applyFill="1" applyBorder="1" applyAlignment="1">
      <alignment vertical="center"/>
    </xf>
    <xf numFmtId="0" fontId="31" fillId="0" borderId="2" xfId="4" applyFont="1" applyFill="1" applyBorder="1" applyAlignment="1">
      <alignment horizontal="justify" vertical="center" wrapText="1"/>
    </xf>
    <xf numFmtId="0" fontId="4" fillId="0" borderId="2" xfId="4" applyFont="1" applyFill="1" applyBorder="1" applyAlignment="1">
      <alignment horizontal="justify" vertical="center" wrapText="1"/>
    </xf>
    <xf numFmtId="0" fontId="1" fillId="0" borderId="2" xfId="4" applyFont="1" applyFill="1" applyBorder="1" applyAlignment="1">
      <alignment horizontal="justify" vertical="center" wrapText="1"/>
    </xf>
    <xf numFmtId="0" fontId="30" fillId="0" borderId="2" xfId="4" applyFont="1" applyFill="1" applyBorder="1" applyAlignment="1">
      <alignment horizontal="justify" vertical="center" wrapText="1"/>
    </xf>
    <xf numFmtId="0" fontId="45" fillId="0" borderId="0" xfId="4" applyFont="1" applyFill="1"/>
    <xf numFmtId="1" fontId="4" fillId="0" borderId="0" xfId="4" applyNumberFormat="1" applyFont="1" applyFill="1"/>
    <xf numFmtId="0" fontId="46" fillId="0" borderId="0" xfId="4" applyFont="1" applyFill="1" applyAlignment="1">
      <alignment vertical="center" wrapText="1"/>
    </xf>
    <xf numFmtId="0" fontId="1" fillId="0" borderId="0" xfId="4" applyFont="1" applyFill="1" applyAlignment="1">
      <alignment vertical="top" wrapText="1"/>
    </xf>
    <xf numFmtId="0" fontId="1" fillId="0" borderId="0" xfId="4" applyFont="1" applyFill="1" applyAlignment="1">
      <alignment horizontal="center" vertical="top" wrapText="1"/>
    </xf>
    <xf numFmtId="0" fontId="1" fillId="0" borderId="0" xfId="4" applyFont="1" applyFill="1"/>
    <xf numFmtId="0" fontId="1" fillId="0" borderId="0" xfId="0" applyFont="1" applyFill="1" applyAlignment="1">
      <alignment vertical="center" wrapText="1"/>
    </xf>
    <xf numFmtId="0" fontId="0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right" vertical="center"/>
    </xf>
    <xf numFmtId="0" fontId="1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wrapText="1"/>
    </xf>
    <xf numFmtId="0" fontId="0" fillId="0" borderId="2" xfId="0" applyFont="1" applyFill="1" applyBorder="1"/>
    <xf numFmtId="0" fontId="47" fillId="0" borderId="2" xfId="0" applyFont="1" applyFill="1" applyBorder="1" applyAlignment="1">
      <alignment vertical="center" wrapText="1"/>
    </xf>
    <xf numFmtId="3" fontId="2" fillId="0" borderId="2" xfId="5" applyNumberFormat="1" applyFont="1" applyFill="1" applyBorder="1" applyAlignment="1">
      <alignment horizontal="right" vertical="center"/>
    </xf>
    <xf numFmtId="3" fontId="2" fillId="0" borderId="2" xfId="6" applyNumberFormat="1" applyFont="1" applyFill="1" applyBorder="1" applyAlignment="1">
      <alignment horizontal="right" vertical="center"/>
    </xf>
    <xf numFmtId="3" fontId="2" fillId="0" borderId="2" xfId="7" applyNumberFormat="1" applyFont="1" applyFill="1" applyBorder="1" applyAlignment="1">
      <alignment horizontal="right" vertical="center"/>
    </xf>
    <xf numFmtId="0" fontId="2" fillId="0" borderId="2" xfId="5" applyFont="1" applyFill="1" applyBorder="1" applyAlignment="1">
      <alignment horizontal="right" vertical="center"/>
    </xf>
    <xf numFmtId="0" fontId="4" fillId="0" borderId="2" xfId="0" applyFont="1" applyFill="1" applyBorder="1" applyAlignment="1">
      <alignment horizontal="right" vertical="center"/>
    </xf>
    <xf numFmtId="3" fontId="4" fillId="0" borderId="2" xfId="0" applyNumberFormat="1" applyFont="1" applyFill="1" applyBorder="1" applyAlignment="1">
      <alignment horizontal="right" vertical="center"/>
    </xf>
    <xf numFmtId="37" fontId="0" fillId="0" borderId="2" xfId="8" applyNumberFormat="1" applyFont="1" applyFill="1" applyBorder="1" applyAlignment="1">
      <alignment horizontal="right" vertical="center"/>
    </xf>
    <xf numFmtId="166" fontId="4" fillId="0" borderId="2" xfId="8" applyNumberFormat="1" applyFont="1" applyFill="1" applyBorder="1" applyAlignment="1">
      <alignment horizontal="right" vertical="center"/>
    </xf>
    <xf numFmtId="166" fontId="36" fillId="0" borderId="2" xfId="8" applyNumberFormat="1" applyFont="1" applyFill="1" applyBorder="1" applyAlignment="1">
      <alignment horizontal="right" vertical="center"/>
    </xf>
    <xf numFmtId="49" fontId="30" fillId="0" borderId="2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49" fontId="28" fillId="0" borderId="0" xfId="0" applyNumberFormat="1" applyFont="1" applyFill="1" applyBorder="1" applyAlignment="1">
      <alignment vertical="center" wrapText="1"/>
    </xf>
    <xf numFmtId="3" fontId="0" fillId="0" borderId="2" xfId="0" applyNumberFormat="1" applyFont="1" applyFill="1" applyBorder="1" applyAlignment="1">
      <alignment horizontal="right" vertical="center"/>
    </xf>
    <xf numFmtId="4" fontId="0" fillId="0" borderId="2" xfId="0" applyNumberFormat="1" applyFont="1" applyFill="1" applyBorder="1" applyAlignment="1">
      <alignment horizontal="right" vertical="center"/>
    </xf>
    <xf numFmtId="3" fontId="0" fillId="0" borderId="2" xfId="0" quotePrefix="1" applyNumberFormat="1" applyFont="1" applyFill="1" applyBorder="1" applyAlignment="1">
      <alignment horizontal="right" vertical="center"/>
    </xf>
    <xf numFmtId="4" fontId="2" fillId="0" borderId="2" xfId="0" applyNumberFormat="1" applyFont="1" applyFill="1" applyBorder="1" applyAlignment="1">
      <alignment horizontal="right" vertical="center"/>
    </xf>
    <xf numFmtId="4" fontId="5" fillId="0" borderId="2" xfId="0" quotePrefix="1" applyNumberFormat="1" applyFont="1" applyFill="1" applyBorder="1" applyAlignment="1">
      <alignment horizontal="right" vertical="center"/>
    </xf>
    <xf numFmtId="3" fontId="1" fillId="0" borderId="2" xfId="1" applyNumberFormat="1" applyFont="1" applyFill="1" applyBorder="1" applyAlignment="1">
      <alignment horizontal="right" vertical="center"/>
    </xf>
    <xf numFmtId="3" fontId="1" fillId="0" borderId="2" xfId="0" applyNumberFormat="1" applyFont="1" applyFill="1" applyBorder="1" applyAlignment="1">
      <alignment horizontal="right" vertical="center"/>
    </xf>
    <xf numFmtId="0" fontId="2" fillId="0" borderId="2" xfId="4" applyFont="1" applyFill="1" applyBorder="1" applyAlignment="1">
      <alignment horizontal="center" vertical="center"/>
    </xf>
    <xf numFmtId="0" fontId="2" fillId="0" borderId="2" xfId="4" applyFont="1" applyFill="1" applyBorder="1" applyAlignment="1">
      <alignment vertical="center" wrapText="1"/>
    </xf>
    <xf numFmtId="0" fontId="2" fillId="0" borderId="0" xfId="4" applyFont="1" applyFill="1" applyBorder="1" applyAlignment="1">
      <alignment horizontal="center" vertical="center"/>
    </xf>
    <xf numFmtId="2" fontId="2" fillId="0" borderId="2" xfId="4" applyNumberFormat="1" applyFont="1" applyFill="1" applyBorder="1" applyAlignment="1">
      <alignment horizontal="right" vertical="center"/>
    </xf>
    <xf numFmtId="2" fontId="5" fillId="0" borderId="2" xfId="4" applyNumberFormat="1" applyFont="1" applyFill="1" applyBorder="1" applyAlignment="1">
      <alignment horizontal="right" vertical="center"/>
    </xf>
    <xf numFmtId="0" fontId="4" fillId="0" borderId="2" xfId="4" applyFont="1" applyFill="1" applyBorder="1" applyAlignment="1">
      <alignment vertical="center" wrapText="1"/>
    </xf>
    <xf numFmtId="0" fontId="0" fillId="0" borderId="2" xfId="0" applyFont="1" applyFill="1" applyBorder="1" applyAlignment="1">
      <alignment horizontal="left" vertical="center" wrapText="1"/>
    </xf>
    <xf numFmtId="165" fontId="0" fillId="0" borderId="2" xfId="0" applyNumberFormat="1" applyFont="1" applyFill="1" applyBorder="1" applyAlignment="1">
      <alignment horizontal="right" vertical="center"/>
    </xf>
    <xf numFmtId="0" fontId="2" fillId="0" borderId="2" xfId="10" applyFont="1" applyFill="1" applyBorder="1" applyAlignment="1">
      <alignment horizontal="left" vertical="center"/>
    </xf>
    <xf numFmtId="0" fontId="2" fillId="0" borderId="2" xfId="10" applyFont="1" applyFill="1" applyBorder="1" applyAlignment="1">
      <alignment vertical="center"/>
    </xf>
    <xf numFmtId="0" fontId="2" fillId="0" borderId="2" xfId="10" applyFont="1" applyFill="1" applyBorder="1" applyAlignment="1">
      <alignment vertical="center" wrapText="1"/>
    </xf>
    <xf numFmtId="0" fontId="1" fillId="0" borderId="2" xfId="0" applyFont="1" applyFill="1" applyBorder="1" applyAlignment="1">
      <alignment vertical="center" wrapText="1"/>
    </xf>
    <xf numFmtId="165" fontId="1" fillId="0" borderId="2" xfId="0" applyNumberFormat="1" applyFont="1" applyFill="1" applyBorder="1" applyAlignment="1">
      <alignment horizontal="right" vertical="center"/>
    </xf>
    <xf numFmtId="0" fontId="0" fillId="0" borderId="2" xfId="0" applyFill="1" applyBorder="1" applyAlignment="1">
      <alignment vertical="center" wrapText="1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 wrapText="1"/>
    </xf>
    <xf numFmtId="4" fontId="2" fillId="0" borderId="10" xfId="0" applyNumberFormat="1" applyFont="1" applyFill="1" applyBorder="1" applyAlignment="1">
      <alignment horizontal="right" vertical="center"/>
    </xf>
    <xf numFmtId="4" fontId="2" fillId="0" borderId="0" xfId="0" applyNumberFormat="1" applyFont="1" applyFill="1" applyBorder="1" applyAlignment="1">
      <alignment horizontal="right" vertical="center"/>
    </xf>
    <xf numFmtId="4" fontId="2" fillId="0" borderId="7" xfId="0" applyNumberFormat="1" applyFont="1" applyFill="1" applyBorder="1" applyAlignment="1">
      <alignment horizontal="right" vertical="center"/>
    </xf>
    <xf numFmtId="4" fontId="2" fillId="0" borderId="1" xfId="0" applyNumberFormat="1" applyFont="1" applyFill="1" applyBorder="1" applyAlignment="1">
      <alignment horizontal="right" vertical="center"/>
    </xf>
    <xf numFmtId="4" fontId="2" fillId="0" borderId="5" xfId="0" applyNumberFormat="1" applyFont="1" applyFill="1" applyBorder="1" applyAlignment="1">
      <alignment horizontal="right" vertical="center"/>
    </xf>
    <xf numFmtId="4" fontId="0" fillId="0" borderId="0" xfId="0" applyNumberFormat="1" applyFont="1" applyFill="1" applyBorder="1" applyAlignment="1">
      <alignment horizontal="right" vertical="center"/>
    </xf>
    <xf numFmtId="4" fontId="0" fillId="0" borderId="1" xfId="0" applyNumberFormat="1" applyFont="1" applyFill="1" applyBorder="1" applyAlignment="1">
      <alignment horizontal="right" vertical="center"/>
    </xf>
    <xf numFmtId="4" fontId="0" fillId="0" borderId="7" xfId="0" applyNumberFormat="1" applyFont="1" applyFill="1" applyBorder="1" applyAlignment="1">
      <alignment horizontal="right" vertical="center"/>
    </xf>
    <xf numFmtId="4" fontId="2" fillId="0" borderId="11" xfId="0" applyNumberFormat="1" applyFont="1" applyFill="1" applyBorder="1" applyAlignment="1">
      <alignment horizontal="right" vertical="center"/>
    </xf>
    <xf numFmtId="4" fontId="2" fillId="0" borderId="6" xfId="0" applyNumberFormat="1" applyFont="1" applyFill="1" applyBorder="1" applyAlignment="1">
      <alignment horizontal="right" vertical="center"/>
    </xf>
    <xf numFmtId="4" fontId="2" fillId="0" borderId="9" xfId="0" applyNumberFormat="1" applyFont="1" applyFill="1" applyBorder="1" applyAlignment="1">
      <alignment horizontal="right" vertical="center"/>
    </xf>
    <xf numFmtId="0" fontId="2" fillId="0" borderId="10" xfId="0" applyFont="1" applyFill="1" applyBorder="1" applyAlignment="1">
      <alignment horizontal="left" vertical="center" indent="1"/>
    </xf>
    <xf numFmtId="165" fontId="2" fillId="0" borderId="10" xfId="0" applyNumberFormat="1" applyFont="1" applyFill="1" applyBorder="1" applyAlignment="1">
      <alignment horizontal="left" vertical="center" indent="1"/>
    </xf>
    <xf numFmtId="0" fontId="2" fillId="0" borderId="8" xfId="0" applyFont="1" applyFill="1" applyBorder="1" applyAlignment="1">
      <alignment horizontal="left" vertical="center" indent="1"/>
    </xf>
    <xf numFmtId="165" fontId="2" fillId="0" borderId="7" xfId="0" applyNumberFormat="1" applyFont="1" applyFill="1" applyBorder="1" applyAlignment="1">
      <alignment horizontal="left" vertical="center" indent="1"/>
    </xf>
    <xf numFmtId="0" fontId="2" fillId="0" borderId="6" xfId="0" applyFont="1" applyFill="1" applyBorder="1" applyAlignment="1">
      <alignment horizontal="left" vertical="center" indent="1"/>
    </xf>
    <xf numFmtId="0" fontId="2" fillId="0" borderId="2" xfId="0" applyFont="1" applyFill="1" applyBorder="1" applyAlignment="1">
      <alignment horizontal="left" vertical="center" indent="1"/>
    </xf>
    <xf numFmtId="166" fontId="2" fillId="0" borderId="2" xfId="8" applyNumberFormat="1" applyFont="1" applyFill="1" applyBorder="1" applyAlignment="1">
      <alignment horizontal="right" vertical="center"/>
    </xf>
    <xf numFmtId="0" fontId="4" fillId="0" borderId="2" xfId="0" applyFont="1" applyFill="1" applyBorder="1" applyAlignment="1">
      <alignment horizontal="left" vertical="center" wrapText="1"/>
    </xf>
    <xf numFmtId="0" fontId="20" fillId="0" borderId="2" xfId="1" applyFont="1" applyFill="1" applyBorder="1" applyAlignment="1">
      <alignment horizontal="center" vertical="center"/>
    </xf>
    <xf numFmtId="166" fontId="5" fillId="0" borderId="2" xfId="8" applyNumberFormat="1" applyFont="1" applyFill="1" applyBorder="1" applyAlignment="1">
      <alignment horizontal="right" vertical="center"/>
    </xf>
    <xf numFmtId="0" fontId="18" fillId="0" borderId="2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48" fillId="0" borderId="0" xfId="0" applyFont="1" applyFill="1" applyBorder="1" applyAlignment="1">
      <alignment vertical="center" wrapText="1"/>
    </xf>
    <xf numFmtId="0" fontId="48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3" fontId="2" fillId="0" borderId="2" xfId="0" applyNumberFormat="1" applyFont="1" applyFill="1" applyBorder="1" applyAlignment="1">
      <alignment horizontal="left" vertical="center"/>
    </xf>
    <xf numFmtId="0" fontId="5" fillId="0" borderId="2" xfId="0" applyFont="1" applyFill="1" applyBorder="1" applyAlignment="1">
      <alignment vertical="center"/>
    </xf>
    <xf numFmtId="166" fontId="5" fillId="0" borderId="2" xfId="8" applyNumberFormat="1" applyFont="1" applyFill="1" applyBorder="1" applyAlignment="1">
      <alignment vertical="center"/>
    </xf>
    <xf numFmtId="0" fontId="5" fillId="0" borderId="2" xfId="0" applyFont="1" applyFill="1" applyBorder="1" applyAlignment="1">
      <alignment horizontal="right" vertical="center"/>
    </xf>
    <xf numFmtId="0" fontId="18" fillId="0" borderId="2" xfId="0" applyFont="1" applyFill="1" applyBorder="1" applyAlignment="1">
      <alignment vertical="center"/>
    </xf>
    <xf numFmtId="0" fontId="22" fillId="0" borderId="0" xfId="0" applyFont="1" applyFill="1" applyBorder="1" applyAlignment="1" applyProtection="1">
      <alignment horizontal="left" vertical="center"/>
    </xf>
    <xf numFmtId="0" fontId="2" fillId="0" borderId="0" xfId="0" applyFont="1" applyFill="1" applyBorder="1" applyAlignment="1">
      <alignment vertical="center" wrapText="1"/>
    </xf>
    <xf numFmtId="0" fontId="5" fillId="4" borderId="8" xfId="5" applyFont="1" applyFill="1" applyBorder="1" applyAlignment="1">
      <alignment horizontal="center" vertical="center" wrapText="1"/>
    </xf>
    <xf numFmtId="0" fontId="5" fillId="4" borderId="8" xfId="6" applyFont="1" applyFill="1" applyBorder="1" applyAlignment="1">
      <alignment horizontal="center" vertical="center" wrapText="1"/>
    </xf>
    <xf numFmtId="0" fontId="5" fillId="4" borderId="8" xfId="7" applyFont="1" applyFill="1" applyBorder="1" applyAlignment="1">
      <alignment horizontal="center" vertical="center" wrapText="1"/>
    </xf>
    <xf numFmtId="0" fontId="5" fillId="4" borderId="8" xfId="0" applyFont="1" applyFill="1" applyBorder="1" applyAlignment="1">
      <alignment horizontal="center" vertical="center" wrapText="1"/>
    </xf>
    <xf numFmtId="0" fontId="2" fillId="0" borderId="10" xfId="5" applyFont="1" applyFill="1" applyBorder="1" applyAlignment="1">
      <alignment vertical="top"/>
    </xf>
    <xf numFmtId="0" fontId="2" fillId="0" borderId="7" xfId="5" applyFont="1" applyFill="1" applyBorder="1" applyAlignment="1">
      <alignment vertical="top"/>
    </xf>
    <xf numFmtId="0" fontId="2" fillId="0" borderId="8" xfId="5" applyFont="1" applyFill="1" applyBorder="1" applyAlignment="1">
      <alignment horizontal="center" vertical="top"/>
    </xf>
    <xf numFmtId="0" fontId="1" fillId="4" borderId="2" xfId="0" applyFont="1" applyFill="1" applyBorder="1" applyAlignment="1">
      <alignment horizontal="center" vertical="center"/>
    </xf>
    <xf numFmtId="0" fontId="30" fillId="4" borderId="7" xfId="0" applyFont="1" applyFill="1" applyBorder="1" applyAlignment="1">
      <alignment horizontal="center" vertical="center"/>
    </xf>
    <xf numFmtId="0" fontId="30" fillId="4" borderId="13" xfId="0" applyFont="1" applyFill="1" applyBorder="1" applyAlignment="1">
      <alignment horizontal="center" vertical="center"/>
    </xf>
    <xf numFmtId="0" fontId="5" fillId="4" borderId="2" xfId="4" applyFont="1" applyFill="1" applyBorder="1" applyAlignment="1">
      <alignment horizontal="center" vertical="center" wrapText="1"/>
    </xf>
    <xf numFmtId="0" fontId="1" fillId="4" borderId="2" xfId="4" applyFont="1" applyFill="1" applyBorder="1" applyAlignment="1">
      <alignment horizontal="left" vertical="center" wrapText="1"/>
    </xf>
    <xf numFmtId="0" fontId="1" fillId="4" borderId="2" xfId="4" applyFont="1" applyFill="1" applyBorder="1" applyAlignment="1">
      <alignment horizontal="center" vertical="center" wrapText="1"/>
    </xf>
    <xf numFmtId="0" fontId="30" fillId="4" borderId="2" xfId="4" applyFont="1" applyFill="1" applyBorder="1" applyAlignment="1">
      <alignment horizontal="left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1" fillId="4" borderId="7" xfId="1" applyFont="1" applyFill="1" applyBorder="1" applyAlignment="1">
      <alignment horizontal="center" vertical="center" wrapText="1"/>
    </xf>
    <xf numFmtId="0" fontId="1" fillId="4" borderId="7" xfId="1" applyFont="1" applyFill="1" applyBorder="1" applyAlignment="1">
      <alignment horizontal="left" vertical="center" wrapText="1"/>
    </xf>
    <xf numFmtId="0" fontId="20" fillId="4" borderId="7" xfId="1" applyFont="1" applyFill="1" applyBorder="1" applyAlignment="1">
      <alignment horizontal="center" vertical="center" wrapText="1"/>
    </xf>
    <xf numFmtId="1" fontId="5" fillId="4" borderId="2" xfId="0" applyNumberFormat="1" applyFont="1" applyFill="1" applyBorder="1" applyAlignment="1">
      <alignment horizontal="center" vertical="center" wrapText="1"/>
    </xf>
    <xf numFmtId="0" fontId="0" fillId="4" borderId="2" xfId="0" applyFont="1" applyFill="1" applyBorder="1" applyAlignment="1">
      <alignment horizontal="center" vertical="center"/>
    </xf>
    <xf numFmtId="0" fontId="0" fillId="0" borderId="8" xfId="0" applyFill="1" applyBorder="1" applyAlignment="1">
      <alignment vertical="center" wrapText="1"/>
    </xf>
    <xf numFmtId="0" fontId="25" fillId="4" borderId="2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right" vertical="center" wrapText="1"/>
    </xf>
    <xf numFmtId="0" fontId="0" fillId="0" borderId="2" xfId="0" applyFont="1" applyFill="1" applyBorder="1" applyAlignment="1">
      <alignment horizontal="center" vertical="center"/>
    </xf>
    <xf numFmtId="0" fontId="25" fillId="0" borderId="6" xfId="0" applyFont="1" applyFill="1" applyBorder="1" applyAlignment="1">
      <alignment horizontal="center" vertical="center" wrapText="1"/>
    </xf>
    <xf numFmtId="3" fontId="2" fillId="0" borderId="10" xfId="0" applyNumberFormat="1" applyFont="1" applyFill="1" applyBorder="1" applyAlignment="1">
      <alignment horizontal="right" vertical="center"/>
    </xf>
    <xf numFmtId="0" fontId="2" fillId="0" borderId="5" xfId="0" applyFont="1" applyFill="1" applyBorder="1" applyAlignment="1">
      <alignment vertical="center"/>
    </xf>
    <xf numFmtId="0" fontId="2" fillId="0" borderId="5" xfId="0" applyFont="1" applyFill="1" applyBorder="1" applyAlignment="1">
      <alignment horizontal="right" vertical="center"/>
    </xf>
    <xf numFmtId="0" fontId="0" fillId="0" borderId="2" xfId="0" applyBorder="1" applyAlignment="1">
      <alignment vertical="center"/>
    </xf>
    <xf numFmtId="166" fontId="0" fillId="0" borderId="2" xfId="8" applyNumberFormat="1" applyFont="1" applyFill="1" applyBorder="1" applyAlignment="1">
      <alignment horizontal="right" vertical="center" wrapText="1" indent="1"/>
    </xf>
    <xf numFmtId="0" fontId="0" fillId="0" borderId="2" xfId="0" applyFont="1" applyFill="1" applyBorder="1" applyAlignment="1">
      <alignment horizontal="right" vertical="center" wrapText="1" indent="1"/>
    </xf>
    <xf numFmtId="0" fontId="0" fillId="0" borderId="2" xfId="0" applyFont="1" applyFill="1" applyBorder="1" applyAlignment="1">
      <alignment horizontal="right" vertical="center" indent="1"/>
    </xf>
    <xf numFmtId="165" fontId="0" fillId="0" borderId="2" xfId="0" applyNumberFormat="1" applyFont="1" applyFill="1" applyBorder="1" applyAlignment="1">
      <alignment horizontal="right" vertical="center" indent="1"/>
    </xf>
    <xf numFmtId="1" fontId="0" fillId="0" borderId="2" xfId="0" applyNumberFormat="1" applyFont="1" applyFill="1" applyBorder="1" applyAlignment="1">
      <alignment horizontal="right" vertical="center" wrapText="1" indent="1"/>
    </xf>
    <xf numFmtId="1" fontId="0" fillId="0" borderId="2" xfId="0" applyNumberFormat="1" applyFont="1" applyFill="1" applyBorder="1" applyAlignment="1">
      <alignment horizontal="right" vertical="center" indent="1"/>
    </xf>
    <xf numFmtId="0" fontId="0" fillId="0" borderId="2" xfId="0" applyFill="1" applyBorder="1" applyAlignment="1">
      <alignment horizontal="left" vertical="center" wrapText="1"/>
    </xf>
    <xf numFmtId="166" fontId="4" fillId="0" borderId="2" xfId="8" applyNumberFormat="1" applyFont="1" applyFill="1" applyBorder="1" applyAlignment="1">
      <alignment horizontal="center" vertical="center" wrapText="1"/>
    </xf>
    <xf numFmtId="166" fontId="1" fillId="0" borderId="2" xfId="8" applyNumberFormat="1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vertical="center" wrapText="1"/>
    </xf>
    <xf numFmtId="0" fontId="14" fillId="0" borderId="0" xfId="0" applyFont="1" applyFill="1" applyBorder="1" applyAlignment="1">
      <alignment vertical="center"/>
    </xf>
    <xf numFmtId="165" fontId="0" fillId="0" borderId="2" xfId="0" applyNumberFormat="1" applyFont="1" applyFill="1" applyBorder="1" applyAlignment="1">
      <alignment horizontal="center" vertical="center"/>
    </xf>
    <xf numFmtId="165" fontId="1" fillId="0" borderId="2" xfId="0" applyNumberFormat="1" applyFont="1" applyFill="1" applyBorder="1" applyAlignment="1">
      <alignment horizontal="center" vertical="center"/>
    </xf>
    <xf numFmtId="166" fontId="2" fillId="0" borderId="2" xfId="8" applyNumberFormat="1" applyFont="1" applyFill="1" applyBorder="1" applyAlignment="1">
      <alignment horizontal="center" vertical="center"/>
    </xf>
    <xf numFmtId="2" fontId="2" fillId="0" borderId="2" xfId="3" applyNumberFormat="1" applyFont="1" applyFill="1" applyBorder="1" applyAlignment="1">
      <alignment horizontal="center" vertical="center"/>
    </xf>
    <xf numFmtId="166" fontId="1" fillId="0" borderId="2" xfId="8" applyNumberFormat="1" applyFont="1" applyFill="1" applyBorder="1" applyAlignment="1">
      <alignment horizontal="center" vertical="center"/>
    </xf>
    <xf numFmtId="2" fontId="5" fillId="0" borderId="2" xfId="3" applyNumberFormat="1" applyFont="1" applyFill="1" applyBorder="1" applyAlignment="1">
      <alignment horizontal="center" vertical="center"/>
    </xf>
    <xf numFmtId="166" fontId="4" fillId="0" borderId="2" xfId="8" applyNumberFormat="1" applyFont="1" applyFill="1" applyBorder="1" applyAlignment="1">
      <alignment horizontal="center" vertical="center"/>
    </xf>
    <xf numFmtId="43" fontId="4" fillId="0" borderId="2" xfId="8" applyFont="1" applyFill="1" applyBorder="1" applyAlignment="1">
      <alignment horizontal="center" vertical="center"/>
    </xf>
    <xf numFmtId="43" fontId="1" fillId="0" borderId="2" xfId="8" applyFont="1" applyFill="1" applyBorder="1" applyAlignment="1">
      <alignment horizontal="center" vertical="center"/>
    </xf>
    <xf numFmtId="166" fontId="5" fillId="0" borderId="2" xfId="8" applyNumberFormat="1" applyFont="1" applyFill="1" applyBorder="1" applyAlignment="1">
      <alignment horizontal="center" vertical="center"/>
    </xf>
    <xf numFmtId="0" fontId="14" fillId="0" borderId="0" xfId="0" applyFont="1" applyFill="1" applyAlignment="1">
      <alignment horizontal="center" vertical="center"/>
    </xf>
    <xf numFmtId="166" fontId="24" fillId="0" borderId="2" xfId="8" applyNumberFormat="1" applyFont="1" applyFill="1" applyBorder="1" applyAlignment="1">
      <alignment horizontal="center" vertical="center" wrapText="1"/>
    </xf>
    <xf numFmtId="166" fontId="24" fillId="0" borderId="4" xfId="8" applyNumberFormat="1" applyFont="1" applyFill="1" applyBorder="1" applyAlignment="1">
      <alignment horizontal="center" vertical="center" wrapText="1"/>
    </xf>
    <xf numFmtId="0" fontId="24" fillId="0" borderId="6" xfId="0" applyFont="1" applyFill="1" applyBorder="1" applyAlignment="1">
      <alignment horizontal="center" vertical="center" wrapText="1"/>
    </xf>
    <xf numFmtId="166" fontId="24" fillId="0" borderId="13" xfId="8" applyNumberFormat="1" applyFont="1" applyFill="1" applyBorder="1" applyAlignment="1">
      <alignment horizontal="center" vertical="center" wrapText="1"/>
    </xf>
    <xf numFmtId="0" fontId="24" fillId="0" borderId="9" xfId="0" applyFont="1" applyFill="1" applyBorder="1" applyAlignment="1">
      <alignment horizontal="center" vertical="center" wrapText="1"/>
    </xf>
    <xf numFmtId="166" fontId="25" fillId="0" borderId="2" xfId="8" applyNumberFormat="1" applyFont="1" applyFill="1" applyBorder="1" applyAlignment="1">
      <alignment horizontal="center" vertical="center" wrapText="1"/>
    </xf>
    <xf numFmtId="166" fontId="25" fillId="0" borderId="13" xfId="8" applyNumberFormat="1" applyFont="1" applyFill="1" applyBorder="1" applyAlignment="1">
      <alignment horizontal="center" vertical="center" wrapText="1"/>
    </xf>
    <xf numFmtId="0" fontId="25" fillId="0" borderId="9" xfId="0" applyFont="1" applyFill="1" applyBorder="1" applyAlignment="1">
      <alignment horizontal="center" vertical="center" wrapText="1"/>
    </xf>
    <xf numFmtId="166" fontId="24" fillId="0" borderId="12" xfId="8" applyNumberFormat="1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166" fontId="24" fillId="0" borderId="6" xfId="8" applyNumberFormat="1" applyFont="1" applyFill="1" applyBorder="1" applyAlignment="1">
      <alignment horizontal="center" vertical="center" wrapText="1"/>
    </xf>
    <xf numFmtId="166" fontId="25" fillId="0" borderId="4" xfId="8" applyNumberFormat="1" applyFont="1" applyFill="1" applyBorder="1" applyAlignment="1">
      <alignment horizontal="center" vertical="center" wrapText="1"/>
    </xf>
    <xf numFmtId="166" fontId="25" fillId="0" borderId="6" xfId="8" applyNumberFormat="1" applyFont="1" applyFill="1" applyBorder="1" applyAlignment="1">
      <alignment horizontal="center" vertical="center" wrapText="1"/>
    </xf>
    <xf numFmtId="49" fontId="27" fillId="0" borderId="0" xfId="0" applyNumberFormat="1" applyFont="1" applyFill="1" applyBorder="1" applyAlignment="1">
      <alignment vertical="center"/>
    </xf>
    <xf numFmtId="0" fontId="3" fillId="0" borderId="0" xfId="0" applyFont="1" applyFill="1" applyBorder="1" applyAlignment="1">
      <alignment vertical="top"/>
    </xf>
    <xf numFmtId="0" fontId="27" fillId="0" borderId="0" xfId="0" applyFont="1" applyFill="1" applyBorder="1" applyAlignment="1">
      <alignment vertical="top"/>
    </xf>
    <xf numFmtId="49" fontId="3" fillId="0" borderId="0" xfId="0" applyNumberFormat="1" applyFont="1" applyFill="1" applyBorder="1" applyAlignment="1">
      <alignment vertical="center"/>
    </xf>
    <xf numFmtId="0" fontId="54" fillId="0" borderId="0" xfId="0" applyFont="1"/>
    <xf numFmtId="0" fontId="0" fillId="0" borderId="0" xfId="0" applyFill="1" applyAlignment="1">
      <alignment horizontal="left" vertical="center" wrapText="1"/>
    </xf>
    <xf numFmtId="0" fontId="16" fillId="0" borderId="0" xfId="5" applyFont="1" applyFill="1" applyBorder="1" applyAlignment="1">
      <alignment horizontal="center" vertical="center" wrapText="1"/>
    </xf>
    <xf numFmtId="0" fontId="23" fillId="0" borderId="0" xfId="0" applyFont="1" applyFill="1" applyBorder="1" applyAlignment="1">
      <alignment horizontal="center" vertical="center" wrapText="1"/>
    </xf>
    <xf numFmtId="0" fontId="2" fillId="0" borderId="0" xfId="5" applyFont="1" applyFill="1" applyBorder="1" applyAlignment="1">
      <alignment horizontal="left" vertical="center" wrapText="1"/>
    </xf>
    <xf numFmtId="0" fontId="15" fillId="0" borderId="3" xfId="5" applyFont="1" applyFill="1" applyBorder="1" applyAlignment="1">
      <alignment horizontal="left" vertical="center"/>
    </xf>
    <xf numFmtId="0" fontId="2" fillId="0" borderId="0" xfId="5" applyFont="1" applyFill="1" applyBorder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2" fillId="0" borderId="10" xfId="5" applyFont="1" applyFill="1" applyBorder="1" applyAlignment="1">
      <alignment horizontal="center" vertical="top"/>
    </xf>
    <xf numFmtId="0" fontId="2" fillId="0" borderId="7" xfId="5" applyFont="1" applyFill="1" applyBorder="1" applyAlignment="1">
      <alignment horizontal="center" vertical="top"/>
    </xf>
    <xf numFmtId="0" fontId="16" fillId="0" borderId="0" xfId="0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 wrapText="1"/>
    </xf>
    <xf numFmtId="0" fontId="1" fillId="4" borderId="8" xfId="0" applyFont="1" applyFill="1" applyBorder="1" applyAlignment="1">
      <alignment horizontal="center" vertical="center"/>
    </xf>
    <xf numFmtId="0" fontId="1" fillId="4" borderId="10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30" fillId="4" borderId="8" xfId="0" applyFont="1" applyFill="1" applyBorder="1" applyAlignment="1">
      <alignment horizontal="center" vertical="center" wrapText="1"/>
    </xf>
    <xf numFmtId="0" fontId="30" fillId="4" borderId="10" xfId="0" applyFont="1" applyFill="1" applyBorder="1" applyAlignment="1">
      <alignment horizontal="center" vertical="center" wrapText="1"/>
    </xf>
    <xf numFmtId="0" fontId="30" fillId="4" borderId="7" xfId="0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left" vertical="top" wrapText="1"/>
    </xf>
    <xf numFmtId="0" fontId="2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49" fontId="3" fillId="0" borderId="0" xfId="0" applyNumberFormat="1" applyFont="1" applyFill="1" applyBorder="1" applyAlignment="1">
      <alignment horizontal="left" vertical="top"/>
    </xf>
    <xf numFmtId="49" fontId="3" fillId="0" borderId="0" xfId="0" applyNumberFormat="1" applyFont="1" applyFill="1" applyBorder="1" applyAlignment="1">
      <alignment horizontal="left" vertical="center"/>
    </xf>
    <xf numFmtId="49" fontId="3" fillId="0" borderId="0" xfId="0" applyNumberFormat="1" applyFont="1" applyFill="1" applyBorder="1" applyAlignment="1">
      <alignment horizontal="left" vertical="center" wrapText="1"/>
    </xf>
    <xf numFmtId="49" fontId="27" fillId="0" borderId="0" xfId="0" applyNumberFormat="1" applyFont="1" applyFill="1" applyBorder="1" applyAlignment="1">
      <alignment horizontal="right" vertical="center"/>
    </xf>
    <xf numFmtId="49" fontId="15" fillId="0" borderId="3" xfId="0" applyNumberFormat="1" applyFont="1" applyFill="1" applyBorder="1" applyAlignment="1">
      <alignment horizontal="left" vertical="center"/>
    </xf>
    <xf numFmtId="0" fontId="16" fillId="0" borderId="0" xfId="4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left" vertical="center"/>
    </xf>
    <xf numFmtId="0" fontId="5" fillId="0" borderId="2" xfId="4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 wrapText="1"/>
    </xf>
    <xf numFmtId="0" fontId="5" fillId="4" borderId="2" xfId="4" applyFont="1" applyFill="1" applyBorder="1" applyAlignment="1">
      <alignment horizontal="left" vertical="center" wrapText="1"/>
    </xf>
    <xf numFmtId="0" fontId="5" fillId="4" borderId="2" xfId="4" applyFont="1" applyFill="1" applyBorder="1" applyAlignment="1">
      <alignment horizontal="center" vertical="center" wrapText="1"/>
    </xf>
    <xf numFmtId="0" fontId="5" fillId="4" borderId="2" xfId="4" applyFont="1" applyFill="1" applyBorder="1" applyAlignment="1">
      <alignment horizontal="center" vertical="center"/>
    </xf>
    <xf numFmtId="0" fontId="5" fillId="0" borderId="1" xfId="4" applyFont="1" applyFill="1" applyBorder="1" applyAlignment="1">
      <alignment horizontal="right" vertical="center"/>
    </xf>
    <xf numFmtId="0" fontId="6" fillId="0" borderId="0" xfId="4" applyFont="1" applyFill="1" applyBorder="1" applyAlignment="1">
      <alignment horizontal="center" vertical="center" wrapText="1"/>
    </xf>
    <xf numFmtId="0" fontId="1" fillId="0" borderId="0" xfId="4" applyFont="1" applyFill="1" applyAlignment="1">
      <alignment horizontal="center"/>
    </xf>
    <xf numFmtId="0" fontId="14" fillId="0" borderId="0" xfId="4" applyFont="1" applyFill="1" applyAlignment="1">
      <alignment horizontal="left" vertical="center"/>
    </xf>
    <xf numFmtId="0" fontId="0" fillId="0" borderId="0" xfId="4" applyFont="1" applyFill="1" applyAlignment="1">
      <alignment horizontal="left" vertical="center"/>
    </xf>
    <xf numFmtId="0" fontId="4" fillId="0" borderId="0" xfId="4" applyFont="1" applyFill="1" applyAlignment="1">
      <alignment horizontal="left" vertical="center"/>
    </xf>
    <xf numFmtId="0" fontId="14" fillId="0" borderId="3" xfId="0" applyFont="1" applyFill="1" applyBorder="1" applyAlignment="1">
      <alignment horizontal="left" vertical="center"/>
    </xf>
    <xf numFmtId="0" fontId="49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center"/>
    </xf>
    <xf numFmtId="0" fontId="0" fillId="0" borderId="4" xfId="0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left" vertical="center" wrapText="1"/>
    </xf>
    <xf numFmtId="0" fontId="30" fillId="4" borderId="2" xfId="0" applyFont="1" applyFill="1" applyBorder="1" applyAlignment="1">
      <alignment horizontal="center" vertical="center"/>
    </xf>
    <xf numFmtId="0" fontId="0" fillId="4" borderId="2" xfId="0" applyFont="1" applyFill="1" applyBorder="1" applyAlignment="1">
      <alignment horizontal="center" vertical="center"/>
    </xf>
    <xf numFmtId="0" fontId="0" fillId="4" borderId="2" xfId="0" applyFont="1" applyFill="1" applyBorder="1" applyAlignment="1">
      <alignment horizontal="center" vertical="center" wrapText="1"/>
    </xf>
    <xf numFmtId="0" fontId="0" fillId="0" borderId="8" xfId="0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165" fontId="0" fillId="0" borderId="2" xfId="0" applyNumberFormat="1" applyFont="1" applyFill="1" applyBorder="1" applyAlignment="1">
      <alignment horizontal="right" vertical="center"/>
    </xf>
    <xf numFmtId="0" fontId="0" fillId="0" borderId="2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left" vertical="center" wrapText="1"/>
    </xf>
    <xf numFmtId="0" fontId="14" fillId="0" borderId="0" xfId="0" applyFont="1" applyFill="1" applyBorder="1" applyAlignment="1">
      <alignment horizontal="left" vertical="center"/>
    </xf>
    <xf numFmtId="0" fontId="1" fillId="4" borderId="4" xfId="0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1" fillId="4" borderId="8" xfId="0" applyFont="1" applyFill="1" applyBorder="1" applyAlignment="1">
      <alignment horizontal="center" vertical="center" wrapText="1"/>
    </xf>
    <xf numFmtId="0" fontId="1" fillId="4" borderId="10" xfId="0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right" vertical="center" wrapText="1"/>
    </xf>
    <xf numFmtId="0" fontId="1" fillId="4" borderId="8" xfId="0" applyFont="1" applyFill="1" applyBorder="1" applyAlignment="1">
      <alignment horizontal="left" vertical="center" wrapText="1"/>
    </xf>
    <xf numFmtId="0" fontId="1" fillId="4" borderId="10" xfId="0" applyFont="1" applyFill="1" applyBorder="1" applyAlignment="1">
      <alignment horizontal="left" vertical="center" wrapText="1"/>
    </xf>
    <xf numFmtId="0" fontId="1" fillId="4" borderId="7" xfId="0" applyFont="1" applyFill="1" applyBorder="1" applyAlignment="1">
      <alignment horizontal="left" vertical="center" wrapText="1"/>
    </xf>
    <xf numFmtId="0" fontId="0" fillId="0" borderId="0" xfId="0" applyFont="1" applyFill="1" applyAlignment="1">
      <alignment horizontal="left" vertical="center" wrapText="1"/>
    </xf>
    <xf numFmtId="0" fontId="1" fillId="4" borderId="6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left" vertical="center" wrapText="1"/>
    </xf>
    <xf numFmtId="0" fontId="15" fillId="0" borderId="3" xfId="0" applyFont="1" applyFill="1" applyBorder="1" applyAlignment="1">
      <alignment horizontal="left" vertical="center" wrapText="1"/>
    </xf>
    <xf numFmtId="0" fontId="21" fillId="0" borderId="1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 wrapText="1"/>
    </xf>
    <xf numFmtId="0" fontId="5" fillId="4" borderId="7" xfId="0" applyFont="1" applyFill="1" applyBorder="1" applyAlignment="1">
      <alignment horizontal="center" vertical="center" wrapText="1"/>
    </xf>
    <xf numFmtId="0" fontId="5" fillId="4" borderId="8" xfId="0" applyFont="1" applyFill="1" applyBorder="1" applyAlignment="1">
      <alignment horizontal="left" vertical="center"/>
    </xf>
    <xf numFmtId="0" fontId="5" fillId="4" borderId="7" xfId="0" applyFont="1" applyFill="1" applyBorder="1" applyAlignment="1">
      <alignment horizontal="left" vertical="center"/>
    </xf>
    <xf numFmtId="0" fontId="5" fillId="4" borderId="4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left" vertical="center" wrapText="1"/>
    </xf>
    <xf numFmtId="0" fontId="1" fillId="4" borderId="2" xfId="0" applyFont="1" applyFill="1" applyBorder="1" applyAlignment="1">
      <alignment horizontal="left" vertical="center"/>
    </xf>
    <xf numFmtId="0" fontId="1" fillId="4" borderId="2" xfId="0" applyFont="1" applyFill="1" applyBorder="1" applyAlignment="1">
      <alignment horizontal="center" wrapText="1"/>
    </xf>
    <xf numFmtId="0" fontId="1" fillId="4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right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5" fillId="0" borderId="0" xfId="3" applyFont="1" applyFill="1" applyBorder="1" applyAlignment="1">
      <alignment horizontal="left" vertical="center"/>
    </xf>
    <xf numFmtId="0" fontId="15" fillId="0" borderId="3" xfId="3" applyFont="1" applyFill="1" applyBorder="1" applyAlignment="1">
      <alignment horizontal="left" vertical="center"/>
    </xf>
    <xf numFmtId="0" fontId="2" fillId="0" borderId="0" xfId="3" applyFont="1" applyFill="1" applyBorder="1" applyAlignment="1">
      <alignment horizontal="left" vertical="center"/>
    </xf>
    <xf numFmtId="0" fontId="5" fillId="0" borderId="4" xfId="3" applyFont="1" applyFill="1" applyBorder="1" applyAlignment="1">
      <alignment horizontal="center" vertical="center"/>
    </xf>
    <xf numFmtId="0" fontId="5" fillId="0" borderId="6" xfId="3" applyFont="1" applyFill="1" applyBorder="1" applyAlignment="1">
      <alignment horizontal="center" vertical="center"/>
    </xf>
    <xf numFmtId="0" fontId="5" fillId="4" borderId="2" xfId="3" applyFont="1" applyFill="1" applyBorder="1" applyAlignment="1">
      <alignment horizontal="center" vertical="center" wrapText="1"/>
    </xf>
    <xf numFmtId="0" fontId="16" fillId="0" borderId="0" xfId="3" applyFont="1" applyFill="1" applyBorder="1" applyAlignment="1">
      <alignment horizontal="center" vertical="center" wrapText="1"/>
    </xf>
    <xf numFmtId="0" fontId="21" fillId="0" borderId="0" xfId="3" applyFont="1" applyFill="1" applyBorder="1" applyAlignment="1">
      <alignment horizontal="center" vertical="center" wrapText="1"/>
    </xf>
    <xf numFmtId="0" fontId="5" fillId="4" borderId="2" xfId="3" applyFont="1" applyFill="1" applyBorder="1" applyAlignment="1">
      <alignment horizontal="center" vertical="center"/>
    </xf>
    <xf numFmtId="0" fontId="0" fillId="0" borderId="1" xfId="0" applyFill="1" applyBorder="1" applyAlignment="1">
      <alignment horizontal="right" vertical="center"/>
    </xf>
    <xf numFmtId="0" fontId="6" fillId="0" borderId="0" xfId="1" applyFont="1" applyFill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right" vertical="center" wrapText="1"/>
    </xf>
    <xf numFmtId="0" fontId="4" fillId="0" borderId="0" xfId="1" applyFont="1" applyFill="1" applyBorder="1" applyAlignment="1">
      <alignment horizontal="left" vertical="center"/>
    </xf>
    <xf numFmtId="0" fontId="49" fillId="0" borderId="0" xfId="0" applyFont="1" applyFill="1" applyBorder="1" applyAlignment="1">
      <alignment horizontal="left" vertical="center" wrapText="1"/>
    </xf>
    <xf numFmtId="0" fontId="1" fillId="0" borderId="2" xfId="1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/>
    </xf>
    <xf numFmtId="0" fontId="16" fillId="0" borderId="0" xfId="0" applyFont="1" applyFill="1" applyAlignment="1">
      <alignment horizontal="center" vertical="center"/>
    </xf>
    <xf numFmtId="0" fontId="5" fillId="4" borderId="8" xfId="0" applyFont="1" applyFill="1" applyBorder="1" applyAlignment="1">
      <alignment horizontal="left" vertical="center" wrapText="1"/>
    </xf>
    <xf numFmtId="0" fontId="5" fillId="4" borderId="7" xfId="0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right" vertical="center"/>
    </xf>
    <xf numFmtId="0" fontId="15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/>
    </xf>
    <xf numFmtId="0" fontId="18" fillId="4" borderId="2" xfId="0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center" vertical="center"/>
    </xf>
    <xf numFmtId="0" fontId="51" fillId="0" borderId="0" xfId="0" applyFont="1" applyFill="1" applyBorder="1" applyAlignment="1">
      <alignment horizontal="left" vertical="center"/>
    </xf>
    <xf numFmtId="0" fontId="16" fillId="0" borderId="0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center" vertical="center" wrapText="1"/>
    </xf>
    <xf numFmtId="1" fontId="5" fillId="4" borderId="2" xfId="0" applyNumberFormat="1" applyFont="1" applyFill="1" applyBorder="1" applyAlignment="1">
      <alignment horizontal="center" vertical="center" wrapText="1"/>
    </xf>
    <xf numFmtId="1" fontId="5" fillId="4" borderId="4" xfId="0" applyNumberFormat="1" applyFont="1" applyFill="1" applyBorder="1" applyAlignment="1">
      <alignment horizontal="center" vertical="center" wrapText="1"/>
    </xf>
    <xf numFmtId="1" fontId="5" fillId="4" borderId="5" xfId="0" applyNumberFormat="1" applyFont="1" applyFill="1" applyBorder="1" applyAlignment="1">
      <alignment horizontal="center" vertical="center" wrapText="1"/>
    </xf>
    <xf numFmtId="1" fontId="5" fillId="4" borderId="6" xfId="0" applyNumberFormat="1" applyFont="1" applyFill="1" applyBorder="1" applyAlignment="1">
      <alignment horizontal="center" vertical="center" wrapText="1"/>
    </xf>
    <xf numFmtId="0" fontId="18" fillId="4" borderId="2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right" vertical="center" wrapText="1"/>
    </xf>
    <xf numFmtId="0" fontId="1" fillId="0" borderId="5" xfId="0" applyFont="1" applyFill="1" applyBorder="1" applyAlignment="1">
      <alignment horizontal="right" vertical="center" wrapText="1"/>
    </xf>
    <xf numFmtId="0" fontId="1" fillId="0" borderId="6" xfId="0" applyFont="1" applyFill="1" applyBorder="1" applyAlignment="1">
      <alignment horizontal="right"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horizontal="left" vertical="center" wrapText="1"/>
    </xf>
    <xf numFmtId="0" fontId="30" fillId="0" borderId="5" xfId="0" applyFont="1" applyFill="1" applyBorder="1" applyAlignment="1">
      <alignment horizontal="right" vertical="center"/>
    </xf>
    <xf numFmtId="0" fontId="0" fillId="0" borderId="5" xfId="0" applyFont="1" applyFill="1" applyBorder="1" applyAlignment="1">
      <alignment horizontal="right" vertical="center"/>
    </xf>
    <xf numFmtId="0" fontId="0" fillId="0" borderId="6" xfId="0" applyFont="1" applyFill="1" applyBorder="1" applyAlignment="1">
      <alignment horizontal="right" vertical="center"/>
    </xf>
    <xf numFmtId="0" fontId="30" fillId="0" borderId="5" xfId="0" applyFont="1" applyFill="1" applyBorder="1" applyAlignment="1">
      <alignment horizontal="right" vertical="center" wrapText="1"/>
    </xf>
    <xf numFmtId="0" fontId="0" fillId="0" borderId="5" xfId="0" applyFont="1" applyFill="1" applyBorder="1" applyAlignment="1">
      <alignment horizontal="right" vertical="center" wrapText="1"/>
    </xf>
    <xf numFmtId="0" fontId="0" fillId="0" borderId="6" xfId="0" applyFont="1" applyFill="1" applyBorder="1" applyAlignment="1">
      <alignment horizontal="right" vertical="center" wrapText="1"/>
    </xf>
    <xf numFmtId="0" fontId="1" fillId="0" borderId="4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vertical="center" wrapText="1"/>
    </xf>
    <xf numFmtId="0" fontId="32" fillId="0" borderId="0" xfId="0" applyFont="1" applyFill="1" applyBorder="1" applyAlignment="1">
      <alignment horizontal="center" vertical="center" wrapText="1"/>
    </xf>
    <xf numFmtId="0" fontId="30" fillId="4" borderId="2" xfId="0" applyFont="1" applyFill="1" applyBorder="1" applyAlignment="1">
      <alignment horizontal="center" vertical="center" wrapText="1"/>
    </xf>
    <xf numFmtId="0" fontId="48" fillId="0" borderId="1" xfId="0" applyFont="1" applyFill="1" applyBorder="1" applyAlignment="1">
      <alignment horizontal="right" vertical="center" wrapText="1" indent="2"/>
    </xf>
    <xf numFmtId="0" fontId="25" fillId="4" borderId="2" xfId="0" applyFont="1" applyFill="1" applyBorder="1" applyAlignment="1">
      <alignment horizontal="center" vertical="center" wrapText="1"/>
    </xf>
    <xf numFmtId="0" fontId="52" fillId="0" borderId="3" xfId="0" applyFont="1" applyFill="1" applyBorder="1" applyAlignment="1">
      <alignment horizontal="left" vertical="center"/>
    </xf>
    <xf numFmtId="0" fontId="53" fillId="0" borderId="0" xfId="0" applyFont="1" applyFill="1" applyBorder="1" applyAlignment="1">
      <alignment horizontal="left" vertical="center"/>
    </xf>
    <xf numFmtId="0" fontId="25" fillId="0" borderId="4" xfId="0" applyFont="1" applyFill="1" applyBorder="1" applyAlignment="1">
      <alignment horizontal="center" vertical="center" wrapText="1"/>
    </xf>
    <xf numFmtId="0" fontId="25" fillId="0" borderId="6" xfId="0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righ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2" fillId="0" borderId="0" xfId="0" applyFont="1" applyFill="1" applyBorder="1" applyAlignment="1">
      <alignment horizontal="left" vertical="center" wrapText="1"/>
    </xf>
    <xf numFmtId="0" fontId="28" fillId="0" borderId="0" xfId="5" applyFont="1" applyFill="1" applyBorder="1" applyAlignment="1">
      <alignment horizontal="left" vertical="top" wrapText="1"/>
    </xf>
    <xf numFmtId="0" fontId="10" fillId="0" borderId="0" xfId="0" applyFont="1" applyFill="1" applyBorder="1" applyAlignment="1">
      <alignment horizontal="center" vertical="center" wrapText="1"/>
    </xf>
    <xf numFmtId="0" fontId="29" fillId="0" borderId="0" xfId="5" applyFont="1" applyFill="1" applyBorder="1" applyAlignment="1">
      <alignment horizontal="left" vertical="top" wrapText="1"/>
    </xf>
    <xf numFmtId="0" fontId="33" fillId="0" borderId="0" xfId="0" applyFont="1" applyFill="1" applyBorder="1" applyAlignment="1">
      <alignment horizontal="center" vertical="center" wrapText="1"/>
    </xf>
    <xf numFmtId="0" fontId="34" fillId="0" borderId="0" xfId="0" applyFont="1" applyFill="1" applyBorder="1" applyAlignment="1">
      <alignment horizontal="right" vertical="center" wrapText="1"/>
    </xf>
    <xf numFmtId="0" fontId="33" fillId="0" borderId="0" xfId="0" applyFont="1" applyFill="1" applyBorder="1" applyAlignment="1">
      <alignment horizontal="center" vertical="top" wrapText="1"/>
    </xf>
    <xf numFmtId="0" fontId="21" fillId="0" borderId="0" xfId="2" applyFont="1" applyFill="1" applyAlignment="1">
      <alignment horizontal="center" vertical="top"/>
    </xf>
    <xf numFmtId="0" fontId="24" fillId="0" borderId="3" xfId="0" applyFont="1" applyFill="1" applyBorder="1" applyAlignment="1">
      <alignment horizontal="left" vertical="top" wrapText="1"/>
    </xf>
    <xf numFmtId="0" fontId="35" fillId="0" borderId="1" xfId="2" applyFont="1" applyFill="1" applyBorder="1" applyAlignment="1">
      <alignment horizontal="center" vertical="top"/>
    </xf>
    <xf numFmtId="0" fontId="34" fillId="0" borderId="1" xfId="0" applyFont="1" applyFill="1" applyBorder="1" applyAlignment="1">
      <alignment horizontal="center" vertical="top" wrapText="1"/>
    </xf>
    <xf numFmtId="0" fontId="5" fillId="0" borderId="8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left" vertical="center" wrapText="1"/>
    </xf>
    <xf numFmtId="0" fontId="18" fillId="0" borderId="8" xfId="0" applyFont="1" applyFill="1" applyBorder="1" applyAlignment="1">
      <alignment horizontal="left" vertical="center" wrapText="1"/>
    </xf>
    <xf numFmtId="0" fontId="18" fillId="0" borderId="7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vertical="top" wrapText="1"/>
    </xf>
    <xf numFmtId="0" fontId="5" fillId="0" borderId="5" xfId="0" applyFont="1" applyFill="1" applyBorder="1" applyAlignment="1">
      <alignment horizontal="center" vertical="top" wrapText="1"/>
    </xf>
    <xf numFmtId="0" fontId="5" fillId="0" borderId="6" xfId="0" applyFont="1" applyFill="1" applyBorder="1" applyAlignment="1">
      <alignment horizontal="center" vertical="top" wrapText="1"/>
    </xf>
    <xf numFmtId="0" fontId="2" fillId="0" borderId="3" xfId="2" applyFont="1" applyFill="1" applyBorder="1" applyAlignment="1">
      <alignment horizontal="left" vertical="top"/>
    </xf>
    <xf numFmtId="0" fontId="0" fillId="0" borderId="0" xfId="0" applyFill="1" applyBorder="1" applyAlignment="1">
      <alignment horizontal="center" vertical="top"/>
    </xf>
    <xf numFmtId="0" fontId="24" fillId="0" borderId="3" xfId="0" applyFont="1" applyFill="1" applyBorder="1" applyAlignment="1">
      <alignment horizontal="center" vertical="top" wrapText="1"/>
    </xf>
    <xf numFmtId="0" fontId="10" fillId="0" borderId="0" xfId="0" applyFont="1" applyFill="1" applyBorder="1" applyAlignment="1">
      <alignment horizontal="center" vertical="top" wrapText="1"/>
    </xf>
    <xf numFmtId="0" fontId="5" fillId="0" borderId="8" xfId="0" applyFont="1" applyFill="1" applyBorder="1" applyAlignment="1">
      <alignment horizontal="center" vertical="top" wrapText="1"/>
    </xf>
    <xf numFmtId="0" fontId="5" fillId="0" borderId="7" xfId="0" applyFont="1" applyFill="1" applyBorder="1" applyAlignment="1">
      <alignment horizontal="center" vertical="top" wrapText="1"/>
    </xf>
    <xf numFmtId="0" fontId="5" fillId="0" borderId="14" xfId="0" applyFont="1" applyFill="1" applyBorder="1" applyAlignment="1">
      <alignment horizontal="center" vertical="top" wrapText="1"/>
    </xf>
    <xf numFmtId="0" fontId="5" fillId="0" borderId="12" xfId="0" applyFont="1" applyFill="1" applyBorder="1" applyAlignment="1">
      <alignment horizontal="center" vertical="top" wrapText="1"/>
    </xf>
    <xf numFmtId="0" fontId="15" fillId="0" borderId="0" xfId="0" applyFont="1" applyFill="1" applyBorder="1" applyAlignment="1" applyProtection="1">
      <alignment horizontal="left" vertical="center"/>
    </xf>
    <xf numFmtId="0" fontId="5" fillId="0" borderId="1" xfId="0" applyFont="1" applyFill="1" applyBorder="1" applyAlignment="1">
      <alignment horizontal="center" vertical="center" wrapText="1"/>
    </xf>
    <xf numFmtId="0" fontId="18" fillId="4" borderId="8" xfId="0" applyFont="1" applyFill="1" applyBorder="1" applyAlignment="1">
      <alignment horizontal="center" vertical="center"/>
    </xf>
    <xf numFmtId="0" fontId="18" fillId="4" borderId="7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40" fillId="0" borderId="0" xfId="0" applyFont="1" applyAlignment="1">
      <alignment horizontal="center" wrapText="1"/>
    </xf>
    <xf numFmtId="0" fontId="40" fillId="0" borderId="0" xfId="0" applyFont="1" applyAlignment="1">
      <alignment horizontal="center" vertical="top" wrapText="1"/>
    </xf>
    <xf numFmtId="0" fontId="40" fillId="0" borderId="2" xfId="0" applyFont="1" applyBorder="1" applyAlignment="1">
      <alignment horizontal="center" vertical="top" wrapText="1"/>
    </xf>
    <xf numFmtId="0" fontId="40" fillId="0" borderId="2" xfId="0" applyFont="1" applyBorder="1" applyAlignment="1">
      <alignment horizontal="center" vertical="top"/>
    </xf>
    <xf numFmtId="0" fontId="42" fillId="0" borderId="0" xfId="0" applyFont="1" applyAlignment="1">
      <alignment horizontal="left" vertical="top" wrapText="1"/>
    </xf>
    <xf numFmtId="0" fontId="42" fillId="0" borderId="0" xfId="0" applyFont="1" applyAlignment="1">
      <alignment horizontal="left"/>
    </xf>
    <xf numFmtId="0" fontId="40" fillId="0" borderId="8" xfId="0" applyFont="1" applyBorder="1" applyAlignment="1">
      <alignment horizontal="center" vertical="top" wrapText="1"/>
    </xf>
    <xf numFmtId="0" fontId="40" fillId="0" borderId="7" xfId="0" applyFont="1" applyBorder="1" applyAlignment="1">
      <alignment horizontal="center" vertical="top" wrapText="1"/>
    </xf>
    <xf numFmtId="0" fontId="38" fillId="0" borderId="2" xfId="0" applyFont="1" applyBorder="1" applyAlignment="1">
      <alignment horizontal="center" vertical="top" wrapText="1"/>
    </xf>
    <xf numFmtId="0" fontId="38" fillId="0" borderId="0" xfId="0" applyFont="1" applyAlignment="1">
      <alignment horizontal="center" wrapText="1"/>
    </xf>
    <xf numFmtId="0" fontId="38" fillId="0" borderId="0" xfId="0" applyFont="1" applyAlignment="1">
      <alignment horizontal="center" vertical="top" wrapText="1"/>
    </xf>
    <xf numFmtId="0" fontId="37" fillId="0" borderId="1" xfId="0" applyFont="1" applyBorder="1" applyAlignment="1">
      <alignment horizontal="center" vertical="top" wrapText="1"/>
    </xf>
    <xf numFmtId="0" fontId="15" fillId="0" borderId="0" xfId="4" applyFont="1" applyFill="1" applyBorder="1" applyAlignment="1">
      <alignment vertical="center"/>
    </xf>
    <xf numFmtId="0" fontId="51" fillId="0" borderId="0" xfId="4" applyFont="1" applyFill="1" applyBorder="1" applyAlignment="1">
      <alignment horizontal="left" vertical="center"/>
    </xf>
    <xf numFmtId="0" fontId="55" fillId="0" borderId="0" xfId="0" applyFont="1" applyFill="1" applyAlignment="1">
      <alignment vertical="center"/>
    </xf>
  </cellXfs>
  <cellStyles count="11">
    <cellStyle name="Comma" xfId="8" builtinId="3"/>
    <cellStyle name="Comma 2" xfId="9"/>
    <cellStyle name="Normal" xfId="0" builtinId="0"/>
    <cellStyle name="Normal 10" xfId="10"/>
    <cellStyle name="Normal 11" xfId="4"/>
    <cellStyle name="Normal 2" xfId="1"/>
    <cellStyle name="Normal 2 10" xfId="2"/>
    <cellStyle name="Normal 4" xfId="5"/>
    <cellStyle name="Normal 5" xfId="6"/>
    <cellStyle name="Normal 7" xfId="7"/>
    <cellStyle name="Normal 8" xfId="3"/>
  </cellStyles>
  <dxfs count="19"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6.v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7.v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8.v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48"/>
  <sheetViews>
    <sheetView view="pageBreakPreview" topLeftCell="A6" zoomScaleSheetLayoutView="100" workbookViewId="0">
      <selection activeCell="D31" sqref="D31"/>
    </sheetView>
  </sheetViews>
  <sheetFormatPr defaultColWidth="9.140625" defaultRowHeight="15"/>
  <cols>
    <col min="1" max="1" width="7" style="1" customWidth="1"/>
    <col min="2" max="2" width="11" style="1" bestFit="1" customWidth="1"/>
    <col min="3" max="3" width="15.7109375" style="1" customWidth="1"/>
    <col min="4" max="4" width="13.28515625" style="1" customWidth="1"/>
    <col min="5" max="5" width="16.140625" style="1" customWidth="1"/>
    <col min="6" max="6" width="18.140625" style="1" customWidth="1"/>
    <col min="7" max="7" width="17.5703125" style="1" customWidth="1"/>
    <col min="8" max="8" width="18" style="1" customWidth="1"/>
    <col min="9" max="9" width="15.85546875" style="1" bestFit="1" customWidth="1"/>
    <col min="10" max="10" width="10.5703125" style="1" customWidth="1"/>
    <col min="11" max="16384" width="9.140625" style="1"/>
  </cols>
  <sheetData>
    <row r="1" spans="1:15" s="3" customFormat="1" ht="19.5" customHeight="1">
      <c r="A1" s="382" t="s">
        <v>190</v>
      </c>
      <c r="B1" s="382"/>
      <c r="C1" s="382"/>
      <c r="D1" s="382"/>
      <c r="E1" s="382"/>
      <c r="F1" s="382"/>
      <c r="G1" s="382"/>
      <c r="H1" s="382"/>
      <c r="I1" s="382"/>
      <c r="J1" s="382"/>
    </row>
    <row r="2" spans="1:15" s="3" customFormat="1" ht="19.5" customHeight="1">
      <c r="A2" s="383" t="s">
        <v>584</v>
      </c>
      <c r="B2" s="383"/>
      <c r="C2" s="383"/>
      <c r="D2" s="383"/>
      <c r="E2" s="383"/>
      <c r="F2" s="383"/>
      <c r="G2" s="383"/>
      <c r="H2" s="383"/>
      <c r="I2" s="383"/>
      <c r="J2" s="383"/>
    </row>
    <row r="3" spans="1:15" s="168" customFormat="1" ht="97.5" customHeight="1">
      <c r="A3" s="309" t="s">
        <v>720</v>
      </c>
      <c r="B3" s="309" t="s">
        <v>38</v>
      </c>
      <c r="C3" s="309" t="s">
        <v>585</v>
      </c>
      <c r="D3" s="309" t="s">
        <v>586</v>
      </c>
      <c r="E3" s="310" t="s">
        <v>587</v>
      </c>
      <c r="F3" s="309" t="s">
        <v>588</v>
      </c>
      <c r="G3" s="311" t="s">
        <v>589</v>
      </c>
      <c r="H3" s="309" t="s">
        <v>590</v>
      </c>
      <c r="I3" s="309" t="s">
        <v>591</v>
      </c>
      <c r="J3" s="312" t="s">
        <v>247</v>
      </c>
    </row>
    <row r="4" spans="1:15" s="3" customFormat="1" ht="18.95" customHeight="1">
      <c r="A4" s="315">
        <v>1</v>
      </c>
      <c r="B4" s="162" t="s">
        <v>191</v>
      </c>
      <c r="C4" s="161"/>
      <c r="D4" s="161"/>
      <c r="E4" s="161"/>
      <c r="F4" s="161"/>
      <c r="G4" s="163"/>
      <c r="H4" s="161"/>
      <c r="I4" s="161"/>
      <c r="J4" s="155" t="s">
        <v>191</v>
      </c>
    </row>
    <row r="5" spans="1:15" s="3" customFormat="1" ht="18.95" customHeight="1">
      <c r="A5" s="313"/>
      <c r="B5" s="166" t="s">
        <v>9</v>
      </c>
      <c r="C5" s="241">
        <v>121782109</v>
      </c>
      <c r="D5" s="241"/>
      <c r="E5" s="241">
        <v>113735542</v>
      </c>
      <c r="F5" s="241">
        <v>119772545</v>
      </c>
      <c r="G5" s="241">
        <v>629929</v>
      </c>
      <c r="H5" s="241">
        <v>665287849</v>
      </c>
      <c r="I5" s="241">
        <v>2342954</v>
      </c>
      <c r="J5" s="164" t="s">
        <v>387</v>
      </c>
      <c r="L5" s="112"/>
      <c r="N5" s="7"/>
      <c r="O5" s="7"/>
    </row>
    <row r="6" spans="1:15" s="3" customFormat="1" ht="18.95" customHeight="1">
      <c r="A6" s="313"/>
      <c r="B6" s="166" t="s">
        <v>154</v>
      </c>
      <c r="C6" s="241">
        <v>29897491</v>
      </c>
      <c r="D6" s="241"/>
      <c r="E6" s="242">
        <v>27604947</v>
      </c>
      <c r="F6" s="241">
        <v>28905949</v>
      </c>
      <c r="G6" s="243">
        <v>209520</v>
      </c>
      <c r="H6" s="241">
        <v>157680171</v>
      </c>
      <c r="I6" s="241">
        <v>618843</v>
      </c>
      <c r="J6" s="164" t="s">
        <v>345</v>
      </c>
      <c r="K6" s="167"/>
    </row>
    <row r="7" spans="1:15" s="3" customFormat="1" ht="18.95" customHeight="1">
      <c r="A7" s="314"/>
      <c r="B7" s="166" t="s">
        <v>155</v>
      </c>
      <c r="C7" s="241">
        <v>91884618</v>
      </c>
      <c r="D7" s="241"/>
      <c r="E7" s="242">
        <v>86130595</v>
      </c>
      <c r="F7" s="241">
        <v>90866596</v>
      </c>
      <c r="G7" s="243">
        <v>420409</v>
      </c>
      <c r="H7" s="241">
        <v>507607678</v>
      </c>
      <c r="I7" s="241">
        <v>1724111</v>
      </c>
      <c r="J7" s="164" t="s">
        <v>344</v>
      </c>
      <c r="K7" s="167"/>
      <c r="N7" s="220"/>
    </row>
    <row r="8" spans="1:15" s="3" customFormat="1" ht="18.95" customHeight="1">
      <c r="A8" s="315">
        <v>2</v>
      </c>
      <c r="B8" s="162" t="s">
        <v>192</v>
      </c>
      <c r="C8" s="241"/>
      <c r="D8" s="241"/>
      <c r="E8" s="244"/>
      <c r="F8" s="241"/>
      <c r="G8" s="243"/>
      <c r="H8" s="241"/>
      <c r="I8" s="241"/>
      <c r="J8" s="165" t="s">
        <v>192</v>
      </c>
      <c r="K8" s="167"/>
      <c r="N8" s="220"/>
    </row>
    <row r="9" spans="1:15" s="3" customFormat="1" ht="18.95" customHeight="1">
      <c r="A9" s="313"/>
      <c r="B9" s="166" t="s">
        <v>9</v>
      </c>
      <c r="C9" s="245" t="s">
        <v>481</v>
      </c>
      <c r="D9" s="241">
        <v>57307924</v>
      </c>
      <c r="E9" s="241">
        <v>147011586</v>
      </c>
      <c r="F9" s="241">
        <v>152009467</v>
      </c>
      <c r="G9" s="241">
        <v>522445</v>
      </c>
      <c r="H9" s="241">
        <v>838583988</v>
      </c>
      <c r="I9" s="241">
        <v>2007489</v>
      </c>
      <c r="J9" s="164" t="s">
        <v>387</v>
      </c>
      <c r="N9" s="220"/>
    </row>
    <row r="10" spans="1:15" s="3" customFormat="1" ht="18.95" customHeight="1">
      <c r="A10" s="388"/>
      <c r="B10" s="166" t="s">
        <v>154</v>
      </c>
      <c r="C10" s="245" t="s">
        <v>482</v>
      </c>
      <c r="D10" s="241">
        <v>24628030</v>
      </c>
      <c r="E10" s="245">
        <v>39071157</v>
      </c>
      <c r="F10" s="241">
        <v>40418141</v>
      </c>
      <c r="G10" s="243">
        <v>216917</v>
      </c>
      <c r="H10" s="241">
        <v>215771612</v>
      </c>
      <c r="I10" s="241">
        <v>725592</v>
      </c>
      <c r="J10" s="164" t="s">
        <v>345</v>
      </c>
      <c r="N10" s="220"/>
    </row>
    <row r="11" spans="1:15" s="3" customFormat="1" ht="18.95" customHeight="1">
      <c r="A11" s="389"/>
      <c r="B11" s="166" t="s">
        <v>155</v>
      </c>
      <c r="C11" s="245" t="s">
        <v>483</v>
      </c>
      <c r="D11" s="241">
        <v>32679894</v>
      </c>
      <c r="E11" s="242">
        <v>107940429</v>
      </c>
      <c r="F11" s="241">
        <v>111591326</v>
      </c>
      <c r="G11" s="243">
        <v>305528</v>
      </c>
      <c r="H11" s="241">
        <v>622812376</v>
      </c>
      <c r="I11" s="241">
        <v>1281897</v>
      </c>
      <c r="J11" s="164" t="s">
        <v>344</v>
      </c>
      <c r="M11" s="168"/>
      <c r="N11" s="220"/>
    </row>
    <row r="12" spans="1:15" s="3" customFormat="1" ht="18.95" customHeight="1">
      <c r="A12" s="315">
        <v>3</v>
      </c>
      <c r="B12" s="162" t="s">
        <v>194</v>
      </c>
      <c r="C12" s="241"/>
      <c r="D12" s="241"/>
      <c r="E12" s="246"/>
      <c r="F12" s="241"/>
      <c r="G12" s="243"/>
      <c r="H12" s="241"/>
      <c r="I12" s="241"/>
      <c r="J12" s="155" t="s">
        <v>194</v>
      </c>
    </row>
    <row r="13" spans="1:15" s="3" customFormat="1" ht="18.95" customHeight="1">
      <c r="A13" s="388"/>
      <c r="B13" s="166" t="s">
        <v>9</v>
      </c>
      <c r="C13" s="241">
        <v>202973364</v>
      </c>
      <c r="D13" s="241">
        <v>99431727</v>
      </c>
      <c r="E13" s="241">
        <v>187162172</v>
      </c>
      <c r="F13" s="241">
        <v>193579954</v>
      </c>
      <c r="G13" s="241">
        <v>447552</v>
      </c>
      <c r="H13" s="247">
        <v>1028610328</v>
      </c>
      <c r="I13" s="241">
        <v>1943766</v>
      </c>
      <c r="J13" s="164" t="s">
        <v>387</v>
      </c>
    </row>
    <row r="14" spans="1:15" s="3" customFormat="1" ht="18.95" customHeight="1">
      <c r="A14" s="388"/>
      <c r="B14" s="166" t="s">
        <v>154</v>
      </c>
      <c r="C14" s="241">
        <v>58514738</v>
      </c>
      <c r="D14" s="241">
        <v>42602249</v>
      </c>
      <c r="E14" s="242">
        <v>52062718</v>
      </c>
      <c r="F14" s="241">
        <v>55832570</v>
      </c>
      <c r="G14" s="243">
        <v>187810</v>
      </c>
      <c r="H14" s="247">
        <v>286119689</v>
      </c>
      <c r="I14" s="241">
        <v>778599</v>
      </c>
      <c r="J14" s="164" t="s">
        <v>345</v>
      </c>
      <c r="M14" s="7"/>
    </row>
    <row r="15" spans="1:15" s="3" customFormat="1" ht="18.95" customHeight="1">
      <c r="A15" s="314"/>
      <c r="B15" s="166" t="s">
        <v>155</v>
      </c>
      <c r="C15" s="241">
        <v>144458626</v>
      </c>
      <c r="D15" s="241">
        <v>138271559</v>
      </c>
      <c r="E15" s="242">
        <v>135099454</v>
      </c>
      <c r="F15" s="241">
        <v>137747384</v>
      </c>
      <c r="G15" s="243">
        <v>259742</v>
      </c>
      <c r="H15" s="247">
        <v>742490639</v>
      </c>
      <c r="I15" s="241">
        <v>1165167</v>
      </c>
      <c r="J15" s="164" t="s">
        <v>344</v>
      </c>
    </row>
    <row r="16" spans="1:15" s="3" customFormat="1" ht="18.95" customHeight="1">
      <c r="A16" s="315">
        <v>4</v>
      </c>
      <c r="B16" s="169">
        <v>2011</v>
      </c>
      <c r="C16" s="241"/>
      <c r="D16" s="241"/>
      <c r="E16" s="245"/>
      <c r="F16" s="241"/>
      <c r="G16" s="243"/>
      <c r="H16" s="241"/>
      <c r="I16" s="241"/>
      <c r="J16" s="160">
        <v>2011</v>
      </c>
    </row>
    <row r="17" spans="1:10" s="3" customFormat="1" ht="18.95" customHeight="1">
      <c r="A17" s="313"/>
      <c r="B17" s="166" t="s">
        <v>9</v>
      </c>
      <c r="C17" s="248">
        <v>330886373</v>
      </c>
      <c r="D17" s="248">
        <v>152708447</v>
      </c>
      <c r="E17" s="248">
        <v>306213084</v>
      </c>
      <c r="F17" s="249">
        <v>249501663</v>
      </c>
      <c r="G17" s="241">
        <v>449787</v>
      </c>
      <c r="H17" s="241">
        <v>1210854977</v>
      </c>
      <c r="I17" s="249">
        <v>1773040</v>
      </c>
      <c r="J17" s="164" t="s">
        <v>387</v>
      </c>
    </row>
    <row r="18" spans="1:10" s="3" customFormat="1" ht="18.95" customHeight="1">
      <c r="A18" s="313"/>
      <c r="B18" s="166" t="s">
        <v>154</v>
      </c>
      <c r="C18" s="248">
        <v>110139853</v>
      </c>
      <c r="D18" s="248">
        <v>66471866</v>
      </c>
      <c r="E18" s="248">
        <v>99046223</v>
      </c>
      <c r="F18" s="249">
        <v>80888766</v>
      </c>
      <c r="G18" s="243">
        <v>256896</v>
      </c>
      <c r="H18" s="241">
        <v>377106125</v>
      </c>
      <c r="I18" s="249">
        <v>938348</v>
      </c>
      <c r="J18" s="164" t="s">
        <v>345</v>
      </c>
    </row>
    <row r="19" spans="1:10" s="3" customFormat="1" ht="18.95" customHeight="1">
      <c r="A19" s="314"/>
      <c r="B19" s="166" t="s">
        <v>155</v>
      </c>
      <c r="C19" s="248">
        <v>220746520</v>
      </c>
      <c r="D19" s="248">
        <v>86236581</v>
      </c>
      <c r="E19" s="248">
        <v>207166861</v>
      </c>
      <c r="F19" s="249">
        <v>168612897</v>
      </c>
      <c r="G19" s="243">
        <v>192891</v>
      </c>
      <c r="H19" s="241">
        <v>833748852</v>
      </c>
      <c r="I19" s="249">
        <v>834692</v>
      </c>
      <c r="J19" s="164" t="s">
        <v>344</v>
      </c>
    </row>
    <row r="20" spans="1:10" s="3" customFormat="1">
      <c r="A20" s="385" t="s">
        <v>718</v>
      </c>
      <c r="B20" s="385"/>
      <c r="C20" s="385"/>
      <c r="D20" s="385"/>
      <c r="E20" s="385"/>
      <c r="F20" s="385"/>
      <c r="G20" s="385"/>
      <c r="H20" s="385"/>
      <c r="I20" s="385"/>
      <c r="J20" s="385"/>
    </row>
    <row r="21" spans="1:10" s="3" customFormat="1">
      <c r="A21" s="386" t="s">
        <v>193</v>
      </c>
      <c r="B21" s="386"/>
      <c r="C21" s="386"/>
      <c r="D21" s="386"/>
      <c r="E21" s="386"/>
      <c r="F21" s="386"/>
      <c r="G21" s="386"/>
      <c r="H21" s="386"/>
      <c r="I21" s="386"/>
      <c r="J21" s="386"/>
    </row>
    <row r="22" spans="1:10" s="3" customFormat="1" ht="46.5" customHeight="1">
      <c r="A22" s="384" t="s">
        <v>672</v>
      </c>
      <c r="B22" s="384"/>
      <c r="C22" s="384"/>
      <c r="D22" s="384"/>
      <c r="E22" s="384"/>
      <c r="F22" s="384"/>
      <c r="G22" s="384"/>
      <c r="H22" s="384"/>
      <c r="I22" s="384"/>
      <c r="J22" s="384"/>
    </row>
    <row r="23" spans="1:10" s="3" customFormat="1">
      <c r="A23" s="386" t="s">
        <v>484</v>
      </c>
      <c r="B23" s="386"/>
      <c r="C23" s="386"/>
      <c r="D23" s="386"/>
      <c r="E23" s="386"/>
      <c r="F23" s="386"/>
      <c r="G23" s="386"/>
      <c r="H23" s="386"/>
      <c r="I23" s="386"/>
      <c r="J23" s="386"/>
    </row>
    <row r="24" spans="1:10" s="3" customFormat="1">
      <c r="A24" s="387" t="s">
        <v>534</v>
      </c>
      <c r="B24" s="387"/>
      <c r="C24" s="387"/>
      <c r="D24" s="387"/>
      <c r="E24" s="387"/>
      <c r="F24" s="387"/>
      <c r="G24" s="387"/>
      <c r="H24" s="387"/>
      <c r="I24" s="387"/>
      <c r="J24" s="387"/>
    </row>
    <row r="25" spans="1:10" s="3" customFormat="1">
      <c r="A25" s="145"/>
    </row>
    <row r="26" spans="1:10" s="3" customFormat="1">
      <c r="A26" s="145"/>
    </row>
    <row r="27" spans="1:10" s="3" customFormat="1" hidden="1">
      <c r="A27" s="381" t="s">
        <v>536</v>
      </c>
      <c r="B27" s="381"/>
      <c r="C27" s="381"/>
      <c r="D27" s="381"/>
      <c r="E27" s="381"/>
      <c r="F27" s="381"/>
      <c r="G27" s="381"/>
      <c r="H27" s="381"/>
      <c r="I27" s="381"/>
      <c r="J27" s="381"/>
    </row>
    <row r="28" spans="1:10" s="3" customFormat="1" hidden="1">
      <c r="A28" s="381"/>
      <c r="B28" s="381"/>
      <c r="C28" s="381"/>
      <c r="D28" s="381"/>
      <c r="E28" s="381"/>
      <c r="F28" s="381"/>
      <c r="G28" s="381"/>
      <c r="H28" s="381"/>
      <c r="I28" s="381"/>
      <c r="J28" s="381"/>
    </row>
    <row r="29" spans="1:10" s="3" customFormat="1"/>
    <row r="30" spans="1:10" s="3" customFormat="1"/>
    <row r="31" spans="1:10" s="3" customFormat="1"/>
    <row r="32" spans="1:10" s="3" customFormat="1"/>
    <row r="33" s="3" customFormat="1"/>
    <row r="34" s="3" customFormat="1"/>
    <row r="35" s="3" customFormat="1"/>
    <row r="36" s="3" customFormat="1"/>
    <row r="37" s="3" customFormat="1"/>
    <row r="38" s="3" customFormat="1"/>
    <row r="39" s="3" customFormat="1"/>
    <row r="40" s="3" customFormat="1"/>
    <row r="41" s="3" customFormat="1"/>
    <row r="42" s="3" customFormat="1"/>
    <row r="43" s="3" customFormat="1"/>
    <row r="44" s="3" customFormat="1"/>
    <row r="45" s="3" customFormat="1"/>
    <row r="46" s="3" customFormat="1"/>
    <row r="47" s="3" customFormat="1"/>
    <row r="48" s="3" customFormat="1"/>
  </sheetData>
  <mergeCells count="10">
    <mergeCell ref="A27:J28"/>
    <mergeCell ref="A1:J1"/>
    <mergeCell ref="A2:J2"/>
    <mergeCell ref="A22:J22"/>
    <mergeCell ref="A20:J20"/>
    <mergeCell ref="A21:J21"/>
    <mergeCell ref="A23:J23"/>
    <mergeCell ref="A24:J24"/>
    <mergeCell ref="A13:A14"/>
    <mergeCell ref="A10:A11"/>
  </mergeCells>
  <conditionalFormatting sqref="B4:J19 A4:A10 A12:A19">
    <cfRule type="expression" dxfId="18" priority="1">
      <formula>MOD(ROW(),4)=0</formula>
    </cfRule>
  </conditionalFormatting>
  <printOptions horizontalCentered="1"/>
  <pageMargins left="0.7" right="0.7" top="0.64" bottom="0.75" header="0.3" footer="0.3"/>
  <pageSetup paperSize="9" scale="8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51"/>
  <sheetViews>
    <sheetView view="pageBreakPreview" zoomScaleSheetLayoutView="100" workbookViewId="0">
      <selection activeCell="D31" sqref="D31"/>
    </sheetView>
  </sheetViews>
  <sheetFormatPr defaultColWidth="9" defaultRowHeight="15"/>
  <cols>
    <col min="1" max="1" width="17.140625" style="4" customWidth="1"/>
    <col min="2" max="3" width="11.7109375" style="4" customWidth="1"/>
    <col min="4" max="4" width="11.140625" style="4" customWidth="1"/>
    <col min="5" max="5" width="10.140625" style="4" customWidth="1"/>
    <col min="6" max="7" width="6.7109375" style="4" customWidth="1"/>
    <col min="8" max="10" width="11.7109375" style="4" customWidth="1"/>
    <col min="11" max="11" width="9.42578125" style="4" customWidth="1"/>
    <col min="12" max="13" width="6.7109375" style="4" customWidth="1"/>
    <col min="14" max="14" width="16.85546875" style="5" customWidth="1"/>
    <col min="15" max="16384" width="9" style="4"/>
  </cols>
  <sheetData>
    <row r="1" spans="1:14" s="7" customFormat="1" ht="19.5" customHeight="1">
      <c r="A1" s="390" t="s">
        <v>736</v>
      </c>
      <c r="B1" s="390"/>
      <c r="C1" s="390"/>
      <c r="D1" s="390"/>
      <c r="E1" s="390"/>
      <c r="F1" s="390"/>
      <c r="G1" s="390"/>
      <c r="H1" s="390"/>
      <c r="I1" s="390"/>
      <c r="J1" s="390"/>
      <c r="K1" s="390"/>
      <c r="L1" s="390"/>
      <c r="M1" s="390"/>
      <c r="N1" s="390"/>
    </row>
    <row r="2" spans="1:14" s="7" customFormat="1" ht="19.5" customHeight="1">
      <c r="A2" s="391" t="s">
        <v>249</v>
      </c>
      <c r="B2" s="391"/>
      <c r="C2" s="391"/>
      <c r="D2" s="391"/>
      <c r="E2" s="391"/>
      <c r="F2" s="391"/>
      <c r="G2" s="391"/>
      <c r="H2" s="391"/>
      <c r="I2" s="391"/>
      <c r="J2" s="391"/>
      <c r="K2" s="391"/>
      <c r="L2" s="391"/>
      <c r="M2" s="391"/>
      <c r="N2" s="391"/>
    </row>
    <row r="3" spans="1:14" s="7" customFormat="1" ht="11.25" customHeight="1">
      <c r="A3" s="401"/>
      <c r="B3" s="401"/>
      <c r="C3" s="401"/>
      <c r="D3" s="401"/>
      <c r="E3" s="401"/>
      <c r="F3" s="401"/>
      <c r="G3" s="401"/>
      <c r="H3" s="401"/>
      <c r="I3" s="401"/>
      <c r="J3" s="401"/>
      <c r="K3" s="401"/>
      <c r="L3" s="401"/>
      <c r="M3" s="401"/>
      <c r="N3" s="401"/>
    </row>
    <row r="4" spans="1:14" s="7" customFormat="1">
      <c r="A4" s="394" t="s">
        <v>37</v>
      </c>
      <c r="B4" s="392">
        <v>2001</v>
      </c>
      <c r="C4" s="392"/>
      <c r="D4" s="392"/>
      <c r="E4" s="392"/>
      <c r="F4" s="392"/>
      <c r="G4" s="392"/>
      <c r="H4" s="392">
        <v>2011</v>
      </c>
      <c r="I4" s="392"/>
      <c r="J4" s="392"/>
      <c r="K4" s="392"/>
      <c r="L4" s="392"/>
      <c r="M4" s="392"/>
      <c r="N4" s="397" t="s">
        <v>195</v>
      </c>
    </row>
    <row r="5" spans="1:14" s="7" customFormat="1" ht="59.25" customHeight="1">
      <c r="A5" s="395"/>
      <c r="B5" s="393" t="s">
        <v>593</v>
      </c>
      <c r="C5" s="393"/>
      <c r="D5" s="393" t="s">
        <v>470</v>
      </c>
      <c r="E5" s="393"/>
      <c r="F5" s="393" t="s">
        <v>592</v>
      </c>
      <c r="G5" s="393"/>
      <c r="H5" s="393" t="s">
        <v>593</v>
      </c>
      <c r="I5" s="393"/>
      <c r="J5" s="393" t="s">
        <v>248</v>
      </c>
      <c r="K5" s="393"/>
      <c r="L5" s="393" t="s">
        <v>592</v>
      </c>
      <c r="M5" s="393"/>
      <c r="N5" s="398"/>
    </row>
    <row r="6" spans="1:14" s="7" customFormat="1">
      <c r="A6" s="395"/>
      <c r="B6" s="316" t="s">
        <v>155</v>
      </c>
      <c r="C6" s="316" t="s">
        <v>154</v>
      </c>
      <c r="D6" s="316" t="s">
        <v>155</v>
      </c>
      <c r="E6" s="316" t="s">
        <v>154</v>
      </c>
      <c r="F6" s="316" t="s">
        <v>155</v>
      </c>
      <c r="G6" s="316" t="s">
        <v>154</v>
      </c>
      <c r="H6" s="316" t="s">
        <v>155</v>
      </c>
      <c r="I6" s="316" t="s">
        <v>154</v>
      </c>
      <c r="J6" s="316" t="s">
        <v>155</v>
      </c>
      <c r="K6" s="316" t="s">
        <v>154</v>
      </c>
      <c r="L6" s="316" t="s">
        <v>155</v>
      </c>
      <c r="M6" s="316" t="s">
        <v>154</v>
      </c>
      <c r="N6" s="398"/>
    </row>
    <row r="7" spans="1:14" s="7" customFormat="1">
      <c r="A7" s="396"/>
      <c r="B7" s="317" t="s">
        <v>473</v>
      </c>
      <c r="C7" s="317" t="s">
        <v>345</v>
      </c>
      <c r="D7" s="317" t="s">
        <v>344</v>
      </c>
      <c r="E7" s="317" t="s">
        <v>345</v>
      </c>
      <c r="F7" s="317" t="s">
        <v>344</v>
      </c>
      <c r="G7" s="317" t="s">
        <v>345</v>
      </c>
      <c r="H7" s="317" t="s">
        <v>344</v>
      </c>
      <c r="I7" s="317" t="s">
        <v>345</v>
      </c>
      <c r="J7" s="317" t="s">
        <v>344</v>
      </c>
      <c r="K7" s="317" t="s">
        <v>345</v>
      </c>
      <c r="L7" s="317" t="s">
        <v>344</v>
      </c>
      <c r="M7" s="318" t="s">
        <v>345</v>
      </c>
      <c r="N7" s="399"/>
    </row>
    <row r="8" spans="1:14" s="7" customFormat="1" ht="18.95" customHeight="1">
      <c r="A8" s="170" t="s">
        <v>10</v>
      </c>
      <c r="B8" s="253">
        <v>55401067</v>
      </c>
      <c r="C8" s="253">
        <v>20808940</v>
      </c>
      <c r="D8" s="254">
        <v>270297.5</v>
      </c>
      <c r="E8" s="254">
        <v>4747.5</v>
      </c>
      <c r="F8" s="253">
        <v>205</v>
      </c>
      <c r="G8" s="253">
        <v>4383</v>
      </c>
      <c r="H8" s="253">
        <v>56361702</v>
      </c>
      <c r="I8" s="253">
        <v>28219075</v>
      </c>
      <c r="J8" s="253">
        <v>267190.5</v>
      </c>
      <c r="K8" s="253">
        <v>7854.5</v>
      </c>
      <c r="L8" s="253">
        <v>210.942013282658</v>
      </c>
      <c r="M8" s="253">
        <v>3592.7270991151599</v>
      </c>
      <c r="N8" s="171" t="s">
        <v>346</v>
      </c>
    </row>
    <row r="9" spans="1:14" s="7" customFormat="1" ht="18.95" customHeight="1">
      <c r="A9" s="170" t="s">
        <v>11</v>
      </c>
      <c r="B9" s="253">
        <v>870087</v>
      </c>
      <c r="C9" s="253">
        <v>227881</v>
      </c>
      <c r="D9" s="254" t="s">
        <v>172</v>
      </c>
      <c r="E9" s="254" t="s">
        <v>172</v>
      </c>
      <c r="F9" s="253" t="s">
        <v>172</v>
      </c>
      <c r="G9" s="253" t="s">
        <v>172</v>
      </c>
      <c r="H9" s="253">
        <v>1066358</v>
      </c>
      <c r="I9" s="253">
        <v>317369</v>
      </c>
      <c r="J9" s="255" t="s">
        <v>172</v>
      </c>
      <c r="K9" s="255" t="s">
        <v>172</v>
      </c>
      <c r="L9" s="255" t="s">
        <v>172</v>
      </c>
      <c r="M9" s="253" t="s">
        <v>172</v>
      </c>
      <c r="N9" s="171" t="s">
        <v>347</v>
      </c>
    </row>
    <row r="10" spans="1:14" s="7" customFormat="1" ht="18.95" customHeight="1">
      <c r="A10" s="170" t="s">
        <v>0</v>
      </c>
      <c r="B10" s="253">
        <v>23216288</v>
      </c>
      <c r="C10" s="253">
        <v>3439240</v>
      </c>
      <c r="D10" s="254">
        <v>77476.23</v>
      </c>
      <c r="E10" s="254">
        <v>961.77</v>
      </c>
      <c r="F10" s="253">
        <v>300</v>
      </c>
      <c r="G10" s="253">
        <v>3576</v>
      </c>
      <c r="H10" s="253">
        <v>26807034</v>
      </c>
      <c r="I10" s="253">
        <v>4398542</v>
      </c>
      <c r="J10" s="253">
        <v>77178.12</v>
      </c>
      <c r="K10" s="253">
        <v>1259.8800000000001</v>
      </c>
      <c r="L10" s="253">
        <v>347.33981599966398</v>
      </c>
      <c r="M10" s="253">
        <v>3491.2388481442699</v>
      </c>
      <c r="N10" s="171" t="s">
        <v>348</v>
      </c>
    </row>
    <row r="11" spans="1:14" s="7" customFormat="1" ht="18.95" customHeight="1">
      <c r="A11" s="170" t="s">
        <v>1</v>
      </c>
      <c r="B11" s="253">
        <v>74316709</v>
      </c>
      <c r="C11" s="253">
        <v>8681800</v>
      </c>
      <c r="D11" s="254">
        <v>92358.399999999994</v>
      </c>
      <c r="E11" s="254">
        <v>1804.6</v>
      </c>
      <c r="F11" s="253">
        <v>805</v>
      </c>
      <c r="G11" s="253">
        <v>4811</v>
      </c>
      <c r="H11" s="253">
        <v>92341436</v>
      </c>
      <c r="I11" s="253">
        <v>11758016</v>
      </c>
      <c r="J11" s="253">
        <v>91838.28</v>
      </c>
      <c r="K11" s="253">
        <v>2324.7199999999998</v>
      </c>
      <c r="L11" s="253">
        <v>1005</v>
      </c>
      <c r="M11" s="253">
        <v>5058</v>
      </c>
      <c r="N11" s="171" t="s">
        <v>349</v>
      </c>
    </row>
    <row r="12" spans="1:14" s="7" customFormat="1" ht="18.95" customHeight="1">
      <c r="A12" s="170" t="s">
        <v>34</v>
      </c>
      <c r="B12" s="253">
        <v>16648056</v>
      </c>
      <c r="C12" s="253">
        <v>4185747</v>
      </c>
      <c r="D12" s="254">
        <v>133325.25</v>
      </c>
      <c r="E12" s="254">
        <v>1865.75</v>
      </c>
      <c r="F12" s="253">
        <v>125</v>
      </c>
      <c r="G12" s="253">
        <v>2243</v>
      </c>
      <c r="H12" s="253">
        <v>19607961</v>
      </c>
      <c r="I12" s="253">
        <v>5937237</v>
      </c>
      <c r="J12" s="253">
        <v>131940.34</v>
      </c>
      <c r="K12" s="253">
        <v>3251.66</v>
      </c>
      <c r="L12" s="253">
        <v>148.612327359472</v>
      </c>
      <c r="M12" s="253">
        <v>1825.9095354372801</v>
      </c>
      <c r="N12" s="171" t="s">
        <v>350</v>
      </c>
    </row>
    <row r="13" spans="1:14" s="7" customFormat="1" ht="18.95" customHeight="1">
      <c r="A13" s="170" t="s">
        <v>12</v>
      </c>
      <c r="B13" s="253">
        <v>944727</v>
      </c>
      <c r="C13" s="253">
        <v>12905780</v>
      </c>
      <c r="D13" s="254">
        <v>558.32000000000005</v>
      </c>
      <c r="E13" s="254">
        <v>924.68</v>
      </c>
      <c r="F13" s="253">
        <v>1692</v>
      </c>
      <c r="G13" s="253">
        <v>13957</v>
      </c>
      <c r="H13" s="253">
        <v>419042</v>
      </c>
      <c r="I13" s="253">
        <v>16368899</v>
      </c>
      <c r="J13" s="253">
        <v>326.44</v>
      </c>
      <c r="K13" s="253">
        <v>1156.56</v>
      </c>
      <c r="L13" s="253">
        <v>1284</v>
      </c>
      <c r="M13" s="253">
        <v>14153</v>
      </c>
      <c r="N13" s="171" t="s">
        <v>351</v>
      </c>
    </row>
    <row r="14" spans="1:14" s="7" customFormat="1" ht="18.95" customHeight="1">
      <c r="A14" s="170" t="s">
        <v>13</v>
      </c>
      <c r="B14" s="253">
        <v>677091</v>
      </c>
      <c r="C14" s="253">
        <v>670577</v>
      </c>
      <c r="D14" s="254">
        <v>3190.33</v>
      </c>
      <c r="E14" s="254">
        <v>511.67</v>
      </c>
      <c r="F14" s="253">
        <v>212</v>
      </c>
      <c r="G14" s="253">
        <v>1311</v>
      </c>
      <c r="H14" s="253">
        <v>551731</v>
      </c>
      <c r="I14" s="253">
        <v>906814</v>
      </c>
      <c r="J14" s="253">
        <v>2937.21</v>
      </c>
      <c r="K14" s="253">
        <v>764.79</v>
      </c>
      <c r="L14" s="253">
        <v>188</v>
      </c>
      <c r="M14" s="253">
        <v>1186</v>
      </c>
      <c r="N14" s="171" t="s">
        <v>352</v>
      </c>
    </row>
    <row r="15" spans="1:14" s="7" customFormat="1" ht="18.95" customHeight="1">
      <c r="A15" s="170" t="s">
        <v>25</v>
      </c>
      <c r="B15" s="253">
        <v>31740767</v>
      </c>
      <c r="C15" s="253">
        <v>18930250</v>
      </c>
      <c r="D15" s="254">
        <v>190796.5</v>
      </c>
      <c r="E15" s="254">
        <v>5227.5</v>
      </c>
      <c r="F15" s="253">
        <v>166</v>
      </c>
      <c r="G15" s="253">
        <v>3621</v>
      </c>
      <c r="H15" s="253">
        <v>34694609</v>
      </c>
      <c r="I15" s="253">
        <v>25745083</v>
      </c>
      <c r="J15" s="253">
        <v>188838.6</v>
      </c>
      <c r="K15" s="253">
        <v>7405.4</v>
      </c>
      <c r="L15" s="253">
        <v>183.72625617855701</v>
      </c>
      <c r="M15" s="253">
        <v>3476.5283441812699</v>
      </c>
      <c r="N15" s="171" t="s">
        <v>353</v>
      </c>
    </row>
    <row r="16" spans="1:14" s="7" customFormat="1" ht="18.95" customHeight="1">
      <c r="A16" s="170" t="s">
        <v>14</v>
      </c>
      <c r="B16" s="253">
        <v>15029260</v>
      </c>
      <c r="C16" s="253">
        <v>6115304</v>
      </c>
      <c r="D16" s="254">
        <v>42931.63</v>
      </c>
      <c r="E16" s="254">
        <v>1280.3699999999999</v>
      </c>
      <c r="F16" s="253">
        <v>350</v>
      </c>
      <c r="G16" s="253">
        <v>4776</v>
      </c>
      <c r="H16" s="253">
        <v>16509359</v>
      </c>
      <c r="I16" s="253">
        <v>8842103</v>
      </c>
      <c r="J16" s="253">
        <v>42235.92</v>
      </c>
      <c r="K16" s="253">
        <v>1976.08</v>
      </c>
      <c r="L16" s="253">
        <v>391</v>
      </c>
      <c r="M16" s="253">
        <v>4475</v>
      </c>
      <c r="N16" s="171" t="s">
        <v>354</v>
      </c>
    </row>
    <row r="17" spans="1:14" s="7" customFormat="1" ht="18.95" customHeight="1">
      <c r="A17" s="170" t="s">
        <v>2</v>
      </c>
      <c r="B17" s="253">
        <v>5482319</v>
      </c>
      <c r="C17" s="253">
        <v>595581</v>
      </c>
      <c r="D17" s="254">
        <v>55431.29</v>
      </c>
      <c r="E17" s="254">
        <v>241.71</v>
      </c>
      <c r="F17" s="253">
        <v>99</v>
      </c>
      <c r="G17" s="253">
        <v>2464</v>
      </c>
      <c r="H17" s="253">
        <v>6176050</v>
      </c>
      <c r="I17" s="253">
        <v>688552</v>
      </c>
      <c r="J17" s="253">
        <v>55402.18</v>
      </c>
      <c r="K17" s="253">
        <v>270.82</v>
      </c>
      <c r="L17" s="253">
        <v>111</v>
      </c>
      <c r="M17" s="253">
        <v>2542</v>
      </c>
      <c r="N17" s="171" t="s">
        <v>355</v>
      </c>
    </row>
    <row r="18" spans="1:14" s="7" customFormat="1" ht="18.95" customHeight="1">
      <c r="A18" s="170" t="s">
        <v>32</v>
      </c>
      <c r="B18" s="253">
        <v>7627062</v>
      </c>
      <c r="C18" s="253">
        <v>2516638</v>
      </c>
      <c r="D18" s="254">
        <v>221272.69</v>
      </c>
      <c r="E18" s="254">
        <v>963.31</v>
      </c>
      <c r="F18" s="253">
        <v>76</v>
      </c>
      <c r="G18" s="253">
        <v>2612</v>
      </c>
      <c r="H18" s="253">
        <v>9108060</v>
      </c>
      <c r="I18" s="253">
        <v>3433242</v>
      </c>
      <c r="J18" s="253">
        <v>220990.1</v>
      </c>
      <c r="K18" s="253">
        <v>1245.9000000000001</v>
      </c>
      <c r="L18" s="253">
        <v>91</v>
      </c>
      <c r="M18" s="253">
        <v>2755</v>
      </c>
      <c r="N18" s="171" t="s">
        <v>356</v>
      </c>
    </row>
    <row r="19" spans="1:14" s="7" customFormat="1" ht="18.95" customHeight="1">
      <c r="A19" s="170" t="s">
        <v>3</v>
      </c>
      <c r="B19" s="253">
        <v>20952088</v>
      </c>
      <c r="C19" s="253">
        <v>5993741</v>
      </c>
      <c r="D19" s="254">
        <v>77921.570000000007</v>
      </c>
      <c r="E19" s="254">
        <v>1792.43</v>
      </c>
      <c r="F19" s="253">
        <v>269</v>
      </c>
      <c r="G19" s="253">
        <v>3344</v>
      </c>
      <c r="H19" s="253">
        <v>25055073</v>
      </c>
      <c r="I19" s="253">
        <v>7933061</v>
      </c>
      <c r="J19" s="253">
        <v>77292.06</v>
      </c>
      <c r="K19" s="253">
        <v>2423.94</v>
      </c>
      <c r="L19" s="253">
        <v>324.16101990294999</v>
      </c>
      <c r="M19" s="253">
        <v>3272.7959437939899</v>
      </c>
      <c r="N19" s="171" t="s">
        <v>357</v>
      </c>
    </row>
    <row r="20" spans="1:14" s="7" customFormat="1" ht="18.95" customHeight="1">
      <c r="A20" s="170" t="s">
        <v>15</v>
      </c>
      <c r="B20" s="253">
        <v>34889033</v>
      </c>
      <c r="C20" s="253">
        <v>17961529</v>
      </c>
      <c r="D20" s="254">
        <v>186590.02</v>
      </c>
      <c r="E20" s="254">
        <v>5200.9799999999996</v>
      </c>
      <c r="F20" s="253">
        <v>187</v>
      </c>
      <c r="G20" s="253">
        <v>3453</v>
      </c>
      <c r="H20" s="253">
        <v>37469335</v>
      </c>
      <c r="I20" s="253">
        <v>23625962</v>
      </c>
      <c r="J20" s="253">
        <v>185776.57</v>
      </c>
      <c r="K20" s="253">
        <v>6014.43</v>
      </c>
      <c r="L20" s="253">
        <v>202</v>
      </c>
      <c r="M20" s="253">
        <v>3928</v>
      </c>
      <c r="N20" s="171" t="s">
        <v>358</v>
      </c>
    </row>
    <row r="21" spans="1:14" s="7" customFormat="1" ht="18.95" customHeight="1">
      <c r="A21" s="170" t="s">
        <v>4</v>
      </c>
      <c r="B21" s="253">
        <v>23574449</v>
      </c>
      <c r="C21" s="253">
        <v>8266925</v>
      </c>
      <c r="D21" s="254">
        <v>35611.14</v>
      </c>
      <c r="E21" s="254">
        <v>3251.86</v>
      </c>
      <c r="F21" s="253">
        <v>662</v>
      </c>
      <c r="G21" s="253">
        <v>2542</v>
      </c>
      <c r="H21" s="253">
        <v>17471135</v>
      </c>
      <c r="I21" s="253">
        <v>15934926</v>
      </c>
      <c r="J21" s="253">
        <v>31253.200000000001</v>
      </c>
      <c r="K21" s="253">
        <v>7598.8</v>
      </c>
      <c r="L21" s="253">
        <v>559</v>
      </c>
      <c r="M21" s="253">
        <v>2097</v>
      </c>
      <c r="N21" s="171" t="s">
        <v>359</v>
      </c>
    </row>
    <row r="22" spans="1:14" s="7" customFormat="1" ht="18.95" customHeight="1">
      <c r="A22" s="170" t="s">
        <v>5</v>
      </c>
      <c r="B22" s="253">
        <v>44380878</v>
      </c>
      <c r="C22" s="253">
        <v>15967145</v>
      </c>
      <c r="D22" s="254">
        <v>301283.24</v>
      </c>
      <c r="E22" s="254">
        <v>6961.76</v>
      </c>
      <c r="F22" s="253">
        <v>147</v>
      </c>
      <c r="G22" s="253">
        <v>2294</v>
      </c>
      <c r="H22" s="253">
        <v>52557404</v>
      </c>
      <c r="I22" s="253">
        <v>20069405</v>
      </c>
      <c r="J22" s="253">
        <v>300505.59000000003</v>
      </c>
      <c r="K22" s="253">
        <v>7746.41</v>
      </c>
      <c r="L22" s="253">
        <v>174.89659343774599</v>
      </c>
      <c r="M22" s="253">
        <v>2590.8007709377598</v>
      </c>
      <c r="N22" s="171" t="s">
        <v>360</v>
      </c>
    </row>
    <row r="23" spans="1:14" s="7" customFormat="1" ht="18.95" customHeight="1">
      <c r="A23" s="170" t="s">
        <v>16</v>
      </c>
      <c r="B23" s="253">
        <v>55777647</v>
      </c>
      <c r="C23" s="253">
        <v>41100980</v>
      </c>
      <c r="D23" s="254">
        <v>300357.2</v>
      </c>
      <c r="E23" s="254">
        <v>7355.8</v>
      </c>
      <c r="F23" s="253">
        <v>186</v>
      </c>
      <c r="G23" s="253">
        <v>5588</v>
      </c>
      <c r="H23" s="253">
        <v>61556074</v>
      </c>
      <c r="I23" s="253">
        <v>50818259</v>
      </c>
      <c r="J23" s="253">
        <v>298619.45</v>
      </c>
      <c r="K23" s="253">
        <v>9093.5499999999993</v>
      </c>
      <c r="L23" s="253">
        <v>206.13551461567599</v>
      </c>
      <c r="M23" s="253">
        <v>5588.3850641388699</v>
      </c>
      <c r="N23" s="171" t="s">
        <v>361</v>
      </c>
    </row>
    <row r="24" spans="1:14" s="7" customFormat="1" ht="18.95" customHeight="1">
      <c r="A24" s="170" t="s">
        <v>17</v>
      </c>
      <c r="B24" s="80">
        <v>1717928</v>
      </c>
      <c r="C24" s="80">
        <v>575968</v>
      </c>
      <c r="D24" s="256">
        <v>22176.81</v>
      </c>
      <c r="E24" s="256">
        <v>150.19</v>
      </c>
      <c r="F24" s="253">
        <v>77</v>
      </c>
      <c r="G24" s="253">
        <v>3835</v>
      </c>
      <c r="H24" s="253">
        <v>2021640</v>
      </c>
      <c r="I24" s="253">
        <v>834154</v>
      </c>
      <c r="J24" s="253">
        <v>22147.5</v>
      </c>
      <c r="K24" s="253">
        <v>179.5</v>
      </c>
      <c r="L24" s="253">
        <v>91.280731459532703</v>
      </c>
      <c r="M24" s="253">
        <v>4647.0974930362099</v>
      </c>
      <c r="N24" s="171" t="s">
        <v>362</v>
      </c>
    </row>
    <row r="25" spans="1:14" s="7" customFormat="1" ht="18.95" customHeight="1">
      <c r="A25" s="170" t="s">
        <v>18</v>
      </c>
      <c r="B25" s="253">
        <v>1864711</v>
      </c>
      <c r="C25" s="253">
        <v>454111</v>
      </c>
      <c r="D25" s="254">
        <v>22199.279999999999</v>
      </c>
      <c r="E25" s="254">
        <v>229.72</v>
      </c>
      <c r="F25" s="253">
        <v>84</v>
      </c>
      <c r="G25" s="253">
        <v>1977</v>
      </c>
      <c r="H25" s="253">
        <v>2371439</v>
      </c>
      <c r="I25" s="253">
        <v>595450</v>
      </c>
      <c r="J25" s="253">
        <v>22146.11</v>
      </c>
      <c r="K25" s="253">
        <v>282.89</v>
      </c>
      <c r="L25" s="253">
        <v>107.08151454138</v>
      </c>
      <c r="M25" s="253">
        <v>2104.8817561596402</v>
      </c>
      <c r="N25" s="171" t="s">
        <v>363</v>
      </c>
    </row>
    <row r="26" spans="1:14" s="7" customFormat="1" ht="18.95" customHeight="1">
      <c r="A26" s="170" t="s">
        <v>35</v>
      </c>
      <c r="B26" s="253">
        <v>447567</v>
      </c>
      <c r="C26" s="253">
        <v>441006</v>
      </c>
      <c r="D26" s="254">
        <v>20494.080000000002</v>
      </c>
      <c r="E26" s="254">
        <v>586.91999999999996</v>
      </c>
      <c r="F26" s="253">
        <v>22</v>
      </c>
      <c r="G26" s="253">
        <v>751</v>
      </c>
      <c r="H26" s="253">
        <v>525435</v>
      </c>
      <c r="I26" s="253">
        <v>571771</v>
      </c>
      <c r="J26" s="253">
        <v>20494</v>
      </c>
      <c r="K26" s="253">
        <v>587</v>
      </c>
      <c r="L26" s="253">
        <v>25.638479554991701</v>
      </c>
      <c r="M26" s="253">
        <v>974.05621805792202</v>
      </c>
      <c r="N26" s="171" t="s">
        <v>364</v>
      </c>
    </row>
    <row r="27" spans="1:14" s="7" customFormat="1" ht="18.95" customHeight="1">
      <c r="A27" s="170" t="s">
        <v>19</v>
      </c>
      <c r="B27" s="253">
        <v>1647249</v>
      </c>
      <c r="C27" s="253">
        <v>342787</v>
      </c>
      <c r="D27" s="254">
        <v>16431.759999999998</v>
      </c>
      <c r="E27" s="254">
        <v>147.24</v>
      </c>
      <c r="F27" s="253">
        <v>100</v>
      </c>
      <c r="G27" s="253">
        <v>2328</v>
      </c>
      <c r="H27" s="253">
        <v>1407536</v>
      </c>
      <c r="I27" s="253">
        <v>570966</v>
      </c>
      <c r="J27" s="253">
        <v>16335.52</v>
      </c>
      <c r="K27" s="253">
        <v>243.48</v>
      </c>
      <c r="L27" s="253">
        <v>86.164138025603094</v>
      </c>
      <c r="M27" s="253">
        <v>2345.0221784130099</v>
      </c>
      <c r="N27" s="171" t="s">
        <v>365</v>
      </c>
    </row>
    <row r="28" spans="1:14" s="7" customFormat="1" ht="18.95" customHeight="1">
      <c r="A28" s="170" t="s">
        <v>20</v>
      </c>
      <c r="B28" s="253">
        <v>31287422</v>
      </c>
      <c r="C28" s="253">
        <v>5517238</v>
      </c>
      <c r="D28" s="254">
        <v>152912.87</v>
      </c>
      <c r="E28" s="254">
        <v>2794.13</v>
      </c>
      <c r="F28" s="253">
        <v>205</v>
      </c>
      <c r="G28" s="253">
        <v>1975</v>
      </c>
      <c r="H28" s="253">
        <v>34970562</v>
      </c>
      <c r="I28" s="253">
        <v>7003656</v>
      </c>
      <c r="J28" s="253">
        <v>152355.34</v>
      </c>
      <c r="K28" s="253">
        <v>3351.66</v>
      </c>
      <c r="L28" s="253">
        <v>229.53289330062199</v>
      </c>
      <c r="M28" s="253">
        <v>2089.6081344766499</v>
      </c>
      <c r="N28" s="171" t="s">
        <v>366</v>
      </c>
    </row>
    <row r="29" spans="1:14" s="7" customFormat="1" ht="18.95" customHeight="1">
      <c r="A29" s="170" t="s">
        <v>21</v>
      </c>
      <c r="B29" s="253">
        <v>16096488</v>
      </c>
      <c r="C29" s="253">
        <v>8262511</v>
      </c>
      <c r="D29" s="254">
        <v>48265.38</v>
      </c>
      <c r="E29" s="254">
        <v>2096.62</v>
      </c>
      <c r="F29" s="253">
        <v>334</v>
      </c>
      <c r="G29" s="253">
        <v>3941</v>
      </c>
      <c r="H29" s="253">
        <v>17344192</v>
      </c>
      <c r="I29" s="253">
        <v>10399146</v>
      </c>
      <c r="J29" s="253">
        <v>47847.4</v>
      </c>
      <c r="K29" s="253">
        <v>2514.6</v>
      </c>
      <c r="L29" s="253">
        <v>362</v>
      </c>
      <c r="M29" s="253">
        <v>4136</v>
      </c>
      <c r="N29" s="171" t="s">
        <v>367</v>
      </c>
    </row>
    <row r="30" spans="1:14" s="7" customFormat="1" ht="18.95" customHeight="1">
      <c r="A30" s="170" t="s">
        <v>27</v>
      </c>
      <c r="B30" s="253">
        <v>43292813</v>
      </c>
      <c r="C30" s="253">
        <v>13214375</v>
      </c>
      <c r="D30" s="254">
        <v>336807.81</v>
      </c>
      <c r="E30" s="254">
        <v>5431.19</v>
      </c>
      <c r="F30" s="253">
        <v>129</v>
      </c>
      <c r="G30" s="253">
        <v>2433</v>
      </c>
      <c r="H30" s="253">
        <v>51500352</v>
      </c>
      <c r="I30" s="253">
        <v>17048085</v>
      </c>
      <c r="J30" s="253">
        <v>335606.04</v>
      </c>
      <c r="K30" s="253">
        <v>6632.96</v>
      </c>
      <c r="L30" s="253">
        <v>153</v>
      </c>
      <c r="M30" s="253">
        <v>2570</v>
      </c>
      <c r="N30" s="171" t="s">
        <v>368</v>
      </c>
    </row>
    <row r="31" spans="1:14" s="7" customFormat="1" ht="18.95" customHeight="1">
      <c r="A31" s="170" t="s">
        <v>6</v>
      </c>
      <c r="B31" s="253">
        <v>480981</v>
      </c>
      <c r="C31" s="253">
        <v>59870</v>
      </c>
      <c r="D31" s="254" t="s">
        <v>172</v>
      </c>
      <c r="E31" s="254" t="s">
        <v>172</v>
      </c>
      <c r="F31" s="253" t="s">
        <v>172</v>
      </c>
      <c r="G31" s="253" t="s">
        <v>172</v>
      </c>
      <c r="H31" s="253">
        <v>456999</v>
      </c>
      <c r="I31" s="253">
        <v>153578</v>
      </c>
      <c r="J31" s="253">
        <v>7057.75</v>
      </c>
      <c r="K31" s="253">
        <v>38.25</v>
      </c>
      <c r="L31" s="253">
        <v>65</v>
      </c>
      <c r="M31" s="253">
        <v>4015</v>
      </c>
      <c r="N31" s="171" t="s">
        <v>369</v>
      </c>
    </row>
    <row r="32" spans="1:14" s="7" customFormat="1" ht="18.95" customHeight="1">
      <c r="A32" s="170" t="s">
        <v>22</v>
      </c>
      <c r="B32" s="253">
        <v>34921681</v>
      </c>
      <c r="C32" s="253">
        <v>27483998</v>
      </c>
      <c r="D32" s="254">
        <v>117532.75</v>
      </c>
      <c r="E32" s="254">
        <v>12525.25</v>
      </c>
      <c r="F32" s="253">
        <v>297</v>
      </c>
      <c r="G32" s="253">
        <v>2194</v>
      </c>
      <c r="H32" s="253">
        <v>37229590</v>
      </c>
      <c r="I32" s="253">
        <v>34917440</v>
      </c>
      <c r="J32" s="253">
        <v>116424.47</v>
      </c>
      <c r="K32" s="253">
        <v>13635.53</v>
      </c>
      <c r="L32" s="253">
        <v>320</v>
      </c>
      <c r="M32" s="253">
        <v>2561</v>
      </c>
      <c r="N32" s="171" t="s">
        <v>370</v>
      </c>
    </row>
    <row r="33" spans="1:14" s="7" customFormat="1" ht="18.95" customHeight="1">
      <c r="A33" s="170" t="s">
        <v>23</v>
      </c>
      <c r="B33" s="253">
        <v>2653453</v>
      </c>
      <c r="C33" s="253">
        <v>545750</v>
      </c>
      <c r="D33" s="254">
        <v>10345.6</v>
      </c>
      <c r="E33" s="254">
        <v>140.4</v>
      </c>
      <c r="F33" s="253">
        <v>256</v>
      </c>
      <c r="G33" s="253">
        <v>3887</v>
      </c>
      <c r="H33" s="253">
        <v>2712464</v>
      </c>
      <c r="I33" s="253">
        <v>961453</v>
      </c>
      <c r="J33" s="253">
        <v>10094.120000000001</v>
      </c>
      <c r="K33" s="253">
        <v>391.88</v>
      </c>
      <c r="L33" s="253">
        <v>268.71723339924603</v>
      </c>
      <c r="M33" s="253">
        <v>2453.43727671736</v>
      </c>
      <c r="N33" s="171" t="s">
        <v>371</v>
      </c>
    </row>
    <row r="34" spans="1:14" s="7" customFormat="1" ht="18.95" customHeight="1">
      <c r="A34" s="170" t="s">
        <v>7</v>
      </c>
      <c r="B34" s="253">
        <v>131658339</v>
      </c>
      <c r="C34" s="253">
        <v>34539582</v>
      </c>
      <c r="D34" s="254">
        <v>234369.81</v>
      </c>
      <c r="E34" s="254">
        <v>6558.19</v>
      </c>
      <c r="F34" s="253">
        <v>562</v>
      </c>
      <c r="G34" s="253">
        <v>5267</v>
      </c>
      <c r="H34" s="253">
        <v>155317278</v>
      </c>
      <c r="I34" s="253">
        <v>44495063</v>
      </c>
      <c r="J34" s="253">
        <v>233365.71</v>
      </c>
      <c r="K34" s="253">
        <v>7562.29</v>
      </c>
      <c r="L34" s="253">
        <v>666</v>
      </c>
      <c r="M34" s="253">
        <v>5884</v>
      </c>
      <c r="N34" s="171" t="s">
        <v>372</v>
      </c>
    </row>
    <row r="35" spans="1:14" s="7" customFormat="1" ht="18.95" customHeight="1">
      <c r="A35" s="170" t="s">
        <v>24</v>
      </c>
      <c r="B35" s="253">
        <v>6310275</v>
      </c>
      <c r="C35" s="253">
        <v>2179074</v>
      </c>
      <c r="D35" s="254">
        <v>52686.23</v>
      </c>
      <c r="E35" s="254">
        <v>796.77</v>
      </c>
      <c r="F35" s="253">
        <v>120</v>
      </c>
      <c r="G35" s="253">
        <v>2735</v>
      </c>
      <c r="H35" s="253">
        <v>7036954</v>
      </c>
      <c r="I35" s="253">
        <v>3049338</v>
      </c>
      <c r="J35" s="253">
        <v>52581.08</v>
      </c>
      <c r="K35" s="253">
        <v>901.92</v>
      </c>
      <c r="L35" s="253">
        <v>134</v>
      </c>
      <c r="M35" s="253">
        <v>3381</v>
      </c>
      <c r="N35" s="171" t="s">
        <v>373</v>
      </c>
    </row>
    <row r="36" spans="1:14" s="7" customFormat="1" ht="18.95" customHeight="1">
      <c r="A36" s="170" t="s">
        <v>8</v>
      </c>
      <c r="B36" s="253">
        <v>57748946</v>
      </c>
      <c r="C36" s="253">
        <v>22427251</v>
      </c>
      <c r="D36" s="254">
        <v>85427.26</v>
      </c>
      <c r="E36" s="254">
        <v>3324.74</v>
      </c>
      <c r="F36" s="253">
        <v>676</v>
      </c>
      <c r="G36" s="253">
        <v>6746</v>
      </c>
      <c r="H36" s="253">
        <v>62183113</v>
      </c>
      <c r="I36" s="253">
        <v>29093002</v>
      </c>
      <c r="J36" s="253">
        <v>83626.429999999993</v>
      </c>
      <c r="K36" s="253">
        <v>5125.57</v>
      </c>
      <c r="L36" s="253">
        <v>743.58205892562898</v>
      </c>
      <c r="M36" s="253">
        <v>5676.0520293352702</v>
      </c>
      <c r="N36" s="171" t="s">
        <v>374</v>
      </c>
    </row>
    <row r="37" spans="1:14" s="7" customFormat="1" ht="40.5" customHeight="1">
      <c r="A37" s="170" t="s">
        <v>455</v>
      </c>
      <c r="B37" s="253">
        <v>239954</v>
      </c>
      <c r="C37" s="253">
        <v>116198</v>
      </c>
      <c r="D37" s="254">
        <v>8222.66</v>
      </c>
      <c r="E37" s="254">
        <v>26.34</v>
      </c>
      <c r="F37" s="253">
        <v>29</v>
      </c>
      <c r="G37" s="253">
        <v>4411</v>
      </c>
      <c r="H37" s="253">
        <v>237093</v>
      </c>
      <c r="I37" s="253">
        <v>143488</v>
      </c>
      <c r="J37" s="253">
        <v>8211.08</v>
      </c>
      <c r="K37" s="253">
        <v>37.92</v>
      </c>
      <c r="L37" s="253">
        <v>29</v>
      </c>
      <c r="M37" s="253">
        <v>3784</v>
      </c>
      <c r="N37" s="171" t="s">
        <v>673</v>
      </c>
    </row>
    <row r="38" spans="1:14" s="7" customFormat="1" ht="18.95" customHeight="1">
      <c r="A38" s="170" t="s">
        <v>29</v>
      </c>
      <c r="B38" s="253">
        <v>92120</v>
      </c>
      <c r="C38" s="253">
        <v>808515</v>
      </c>
      <c r="D38" s="254">
        <v>34.659999999999997</v>
      </c>
      <c r="E38" s="254">
        <v>79.34</v>
      </c>
      <c r="F38" s="253">
        <v>2658</v>
      </c>
      <c r="G38" s="253">
        <v>10191</v>
      </c>
      <c r="H38" s="253">
        <v>28991</v>
      </c>
      <c r="I38" s="253">
        <v>1026459</v>
      </c>
      <c r="J38" s="253">
        <v>4.47</v>
      </c>
      <c r="K38" s="253">
        <v>109.53</v>
      </c>
      <c r="L38" s="253">
        <v>6486</v>
      </c>
      <c r="M38" s="253">
        <v>9371</v>
      </c>
      <c r="N38" s="171" t="s">
        <v>376</v>
      </c>
    </row>
    <row r="39" spans="1:14" s="7" customFormat="1" ht="34.5" customHeight="1">
      <c r="A39" s="170" t="s">
        <v>33</v>
      </c>
      <c r="B39" s="253">
        <v>170027</v>
      </c>
      <c r="C39" s="253">
        <v>50463</v>
      </c>
      <c r="D39" s="254">
        <v>473.83</v>
      </c>
      <c r="E39" s="254">
        <v>17.170000000000002</v>
      </c>
      <c r="F39" s="253">
        <v>359</v>
      </c>
      <c r="G39" s="253">
        <v>2939</v>
      </c>
      <c r="H39" s="253">
        <v>183114</v>
      </c>
      <c r="I39" s="253">
        <v>160595</v>
      </c>
      <c r="J39" s="253">
        <v>445.3</v>
      </c>
      <c r="K39" s="253">
        <v>45.7</v>
      </c>
      <c r="L39" s="253">
        <v>411.214911295756</v>
      </c>
      <c r="M39" s="253">
        <v>3514.11378555799</v>
      </c>
      <c r="N39" s="171" t="s">
        <v>377</v>
      </c>
    </row>
    <row r="40" spans="1:14" s="7" customFormat="1" ht="18.95" customHeight="1">
      <c r="A40" s="170" t="s">
        <v>36</v>
      </c>
      <c r="B40" s="253">
        <v>100856</v>
      </c>
      <c r="C40" s="253">
        <v>57348</v>
      </c>
      <c r="D40" s="254">
        <v>88.64</v>
      </c>
      <c r="E40" s="254">
        <v>23.36</v>
      </c>
      <c r="F40" s="253">
        <v>1138</v>
      </c>
      <c r="G40" s="253">
        <v>2455</v>
      </c>
      <c r="H40" s="253">
        <v>60396</v>
      </c>
      <c r="I40" s="253">
        <v>182851</v>
      </c>
      <c r="J40" s="253">
        <v>62.48</v>
      </c>
      <c r="K40" s="253">
        <v>48.52</v>
      </c>
      <c r="L40" s="253">
        <v>966.64532650448098</v>
      </c>
      <c r="M40" s="253">
        <v>3768.56966199505</v>
      </c>
      <c r="N40" s="171" t="s">
        <v>378</v>
      </c>
    </row>
    <row r="41" spans="1:14" s="7" customFormat="1" ht="18.95" customHeight="1">
      <c r="A41" s="170" t="s">
        <v>30</v>
      </c>
      <c r="B41" s="253">
        <v>33683</v>
      </c>
      <c r="C41" s="253">
        <v>26967</v>
      </c>
      <c r="D41" s="254">
        <v>21.41</v>
      </c>
      <c r="E41" s="254">
        <v>10.59</v>
      </c>
      <c r="F41" s="253">
        <v>1573</v>
      </c>
      <c r="G41" s="253">
        <v>2546</v>
      </c>
      <c r="H41" s="253">
        <v>14141</v>
      </c>
      <c r="I41" s="253">
        <v>50332</v>
      </c>
      <c r="J41" s="253">
        <v>9.17</v>
      </c>
      <c r="K41" s="253">
        <v>20.83</v>
      </c>
      <c r="L41" s="253">
        <v>1542</v>
      </c>
      <c r="M41" s="253">
        <v>2416</v>
      </c>
      <c r="N41" s="171" t="s">
        <v>379</v>
      </c>
    </row>
    <row r="42" spans="1:14" s="7" customFormat="1" ht="18.95" customHeight="1">
      <c r="A42" s="170" t="s">
        <v>31</v>
      </c>
      <c r="B42" s="253">
        <v>325726</v>
      </c>
      <c r="C42" s="253">
        <v>648619</v>
      </c>
      <c r="D42" s="254">
        <v>345.59</v>
      </c>
      <c r="E42" s="254">
        <v>133.41</v>
      </c>
      <c r="F42" s="253">
        <v>943</v>
      </c>
      <c r="G42" s="253">
        <v>4862</v>
      </c>
      <c r="H42" s="253">
        <v>395200</v>
      </c>
      <c r="I42" s="253">
        <v>852753</v>
      </c>
      <c r="J42" s="253">
        <v>335.44</v>
      </c>
      <c r="K42" s="253">
        <v>154.56</v>
      </c>
      <c r="L42" s="253">
        <v>1178</v>
      </c>
      <c r="M42" s="253">
        <v>5517</v>
      </c>
      <c r="N42" s="171" t="s">
        <v>380</v>
      </c>
    </row>
    <row r="43" spans="1:14" s="172" customFormat="1" ht="18.95" customHeight="1">
      <c r="A43" s="251" t="s">
        <v>183</v>
      </c>
      <c r="B43" s="81">
        <v>742617747</v>
      </c>
      <c r="C43" s="81">
        <v>286119689</v>
      </c>
      <c r="D43" s="257" t="s">
        <v>184</v>
      </c>
      <c r="E43" s="257" t="s">
        <v>185</v>
      </c>
      <c r="F43" s="81">
        <v>247</v>
      </c>
      <c r="G43" s="81">
        <v>3657</v>
      </c>
      <c r="H43" s="258">
        <f>SUM(H8:H42)</f>
        <v>833748852</v>
      </c>
      <c r="I43" s="258">
        <f t="shared" ref="I43:K43" si="0">SUM(I8:I42)</f>
        <v>377106125</v>
      </c>
      <c r="J43" s="258">
        <f t="shared" si="0"/>
        <v>3101473.9700000007</v>
      </c>
      <c r="K43" s="258">
        <f t="shared" si="0"/>
        <v>102252.03000000003</v>
      </c>
      <c r="L43" s="259">
        <v>279</v>
      </c>
      <c r="M43" s="259">
        <v>3685</v>
      </c>
      <c r="N43" s="250" t="s">
        <v>381</v>
      </c>
    </row>
    <row r="44" spans="1:14" s="2" customFormat="1" ht="18.95" customHeight="1">
      <c r="A44" s="407" t="s">
        <v>719</v>
      </c>
      <c r="B44" s="407"/>
      <c r="C44" s="407"/>
      <c r="D44" s="407"/>
      <c r="E44" s="407"/>
      <c r="F44" s="407"/>
      <c r="G44" s="407"/>
      <c r="H44" s="407"/>
      <c r="I44" s="407"/>
      <c r="J44" s="407"/>
      <c r="K44" s="407"/>
      <c r="L44" s="407"/>
      <c r="M44" s="407"/>
      <c r="N44" s="407"/>
    </row>
    <row r="45" spans="1:14" s="173" customFormat="1" ht="18.95" customHeight="1">
      <c r="A45" s="402" t="s">
        <v>186</v>
      </c>
      <c r="B45" s="402"/>
      <c r="C45" s="402"/>
      <c r="D45" s="402"/>
      <c r="E45" s="402"/>
      <c r="F45" s="402"/>
      <c r="G45" s="402"/>
      <c r="H45" s="402"/>
      <c r="I45" s="402"/>
      <c r="J45" s="402"/>
      <c r="K45" s="402"/>
      <c r="L45" s="402"/>
      <c r="M45" s="402"/>
      <c r="N45" s="402"/>
    </row>
    <row r="46" spans="1:14" s="174" customFormat="1" ht="18" customHeight="1">
      <c r="A46" s="400" t="s">
        <v>731</v>
      </c>
      <c r="B46" s="400"/>
      <c r="C46" s="400"/>
      <c r="D46" s="400"/>
      <c r="E46" s="400"/>
      <c r="F46" s="400"/>
      <c r="G46" s="400"/>
      <c r="H46" s="400"/>
      <c r="I46" s="400"/>
      <c r="J46" s="400"/>
      <c r="K46" s="400"/>
      <c r="L46" s="400"/>
      <c r="M46" s="400"/>
      <c r="N46" s="400"/>
    </row>
    <row r="47" spans="1:14" s="173" customFormat="1" ht="16.5" customHeight="1">
      <c r="A47" s="377" t="s">
        <v>735</v>
      </c>
      <c r="B47" s="378"/>
      <c r="C47" s="378"/>
      <c r="D47" s="378"/>
      <c r="E47" s="378"/>
      <c r="F47" s="378"/>
      <c r="G47" s="378"/>
      <c r="H47" s="403" t="s">
        <v>732</v>
      </c>
      <c r="I47" s="403"/>
      <c r="J47" s="403"/>
      <c r="K47" s="403"/>
      <c r="L47" s="403"/>
      <c r="M47" s="403"/>
      <c r="N47" s="403"/>
    </row>
    <row r="48" spans="1:14" s="173" customFormat="1" ht="18.95" customHeight="1">
      <c r="A48" s="404" t="s">
        <v>733</v>
      </c>
      <c r="B48" s="404"/>
      <c r="C48" s="404"/>
      <c r="D48" s="404"/>
      <c r="E48" s="404"/>
      <c r="F48" s="404"/>
      <c r="G48" s="404"/>
      <c r="H48" s="404" t="s">
        <v>187</v>
      </c>
      <c r="I48" s="404"/>
      <c r="J48" s="404"/>
      <c r="K48" s="404"/>
      <c r="L48" s="404"/>
      <c r="M48" s="404"/>
      <c r="N48" s="404"/>
    </row>
    <row r="49" spans="1:14" s="252" customFormat="1" ht="26.25" customHeight="1">
      <c r="A49" s="405" t="s">
        <v>188</v>
      </c>
      <c r="B49" s="405"/>
      <c r="C49" s="405"/>
      <c r="D49" s="405"/>
      <c r="E49" s="405"/>
      <c r="F49" s="405"/>
      <c r="G49" s="405"/>
      <c r="H49" s="405"/>
      <c r="I49" s="405"/>
      <c r="J49" s="405"/>
      <c r="K49" s="405"/>
      <c r="L49" s="405"/>
      <c r="M49" s="405"/>
      <c r="N49" s="405"/>
    </row>
    <row r="50" spans="1:14" s="173" customFormat="1" ht="18.95" customHeight="1">
      <c r="A50" s="379" t="s">
        <v>734</v>
      </c>
      <c r="B50" s="379"/>
      <c r="C50" s="379"/>
      <c r="D50" s="379"/>
      <c r="E50" s="379"/>
      <c r="F50" s="379"/>
      <c r="G50" s="379"/>
      <c r="H50" s="379"/>
      <c r="I50" s="379"/>
      <c r="J50" s="376"/>
      <c r="K50" s="406" t="s">
        <v>189</v>
      </c>
      <c r="L50" s="406"/>
      <c r="M50" s="406"/>
      <c r="N50" s="406"/>
    </row>
    <row r="51" spans="1:14" ht="19.5" customHeight="1">
      <c r="A51" s="400" t="s">
        <v>737</v>
      </c>
      <c r="B51" s="400"/>
      <c r="C51" s="400"/>
      <c r="D51" s="400"/>
      <c r="E51" s="400"/>
      <c r="F51" s="400"/>
      <c r="G51" s="400"/>
      <c r="H51" s="400"/>
      <c r="I51" s="400"/>
      <c r="J51" s="400"/>
      <c r="K51" s="400"/>
      <c r="L51" s="400"/>
      <c r="M51" s="400"/>
      <c r="N51" s="400"/>
    </row>
  </sheetData>
  <sortState ref="A7:N35">
    <sortCondition ref="A7:A35"/>
  </sortState>
  <mergeCells count="22">
    <mergeCell ref="A51:N51"/>
    <mergeCell ref="A3:N3"/>
    <mergeCell ref="A45:N45"/>
    <mergeCell ref="A46:N46"/>
    <mergeCell ref="H47:N47"/>
    <mergeCell ref="A48:G48"/>
    <mergeCell ref="H48:N48"/>
    <mergeCell ref="A49:N49"/>
    <mergeCell ref="K50:N50"/>
    <mergeCell ref="A44:N44"/>
    <mergeCell ref="A1:N1"/>
    <mergeCell ref="A2:N2"/>
    <mergeCell ref="H4:M4"/>
    <mergeCell ref="B4:G4"/>
    <mergeCell ref="H5:I5"/>
    <mergeCell ref="J5:K5"/>
    <mergeCell ref="L5:M5"/>
    <mergeCell ref="B5:C5"/>
    <mergeCell ref="D5:E5"/>
    <mergeCell ref="F5:G5"/>
    <mergeCell ref="A4:A7"/>
    <mergeCell ref="N4:N7"/>
  </mergeCells>
  <conditionalFormatting sqref="A8:N43">
    <cfRule type="expression" dxfId="17" priority="1">
      <formula>MOD(ROW(),3)=1</formula>
    </cfRule>
  </conditionalFormatting>
  <printOptions horizontalCentered="1"/>
  <pageMargins left="0.7" right="0.7" top="0.64" bottom="0.75" header="0.3" footer="0.3"/>
  <pageSetup paperSize="9" scale="87" orientation="landscape" r:id="rId1"/>
  <rowBreaks count="1" manualBreakCount="1">
    <brk id="29" max="13" man="1"/>
  </rowBreaks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L49"/>
  <sheetViews>
    <sheetView view="pageBreakPreview" topLeftCell="A36" zoomScaleSheetLayoutView="100" workbookViewId="0">
      <selection activeCell="A42" sqref="A42:XFD42"/>
    </sheetView>
  </sheetViews>
  <sheetFormatPr defaultColWidth="9.140625" defaultRowHeight="15.75"/>
  <cols>
    <col min="1" max="1" width="6.42578125" style="35" customWidth="1"/>
    <col min="2" max="2" width="19.7109375" style="35" customWidth="1"/>
    <col min="3" max="4" width="10.140625" style="35" customWidth="1"/>
    <col min="5" max="5" width="11" style="35" customWidth="1"/>
    <col min="6" max="7" width="10.140625" style="35" customWidth="1"/>
    <col min="8" max="8" width="11.140625" style="35" customWidth="1"/>
    <col min="9" max="10" width="10.140625" style="35" customWidth="1"/>
    <col min="11" max="11" width="11.85546875" style="35" customWidth="1"/>
    <col min="12" max="12" width="21.5703125" style="35" customWidth="1"/>
    <col min="13" max="16384" width="9.140625" style="35"/>
  </cols>
  <sheetData>
    <row r="1" spans="1:12" s="154" customFormat="1" ht="18" customHeight="1">
      <c r="A1" s="408" t="s">
        <v>579</v>
      </c>
      <c r="B1" s="408"/>
      <c r="C1" s="408"/>
      <c r="D1" s="408"/>
      <c r="E1" s="408"/>
      <c r="F1" s="408"/>
      <c r="G1" s="408"/>
      <c r="H1" s="408"/>
      <c r="I1" s="408"/>
      <c r="J1" s="408"/>
      <c r="K1" s="408"/>
      <c r="L1" s="408"/>
    </row>
    <row r="2" spans="1:12" s="154" customFormat="1" ht="18" customHeight="1">
      <c r="A2" s="408" t="s">
        <v>580</v>
      </c>
      <c r="B2" s="408"/>
      <c r="C2" s="408"/>
      <c r="D2" s="408"/>
      <c r="E2" s="408"/>
      <c r="F2" s="408"/>
      <c r="G2" s="408"/>
      <c r="H2" s="408"/>
      <c r="I2" s="408"/>
      <c r="J2" s="408"/>
      <c r="K2" s="408"/>
      <c r="L2" s="408"/>
    </row>
    <row r="3" spans="1:12" s="154" customFormat="1" ht="18" customHeight="1">
      <c r="A3" s="415" t="s">
        <v>250</v>
      </c>
      <c r="B3" s="415"/>
      <c r="C3" s="415"/>
      <c r="D3" s="415"/>
      <c r="E3" s="415"/>
      <c r="F3" s="415"/>
      <c r="G3" s="415"/>
      <c r="H3" s="415"/>
      <c r="I3" s="415"/>
      <c r="J3" s="415"/>
      <c r="K3" s="415"/>
      <c r="L3" s="415"/>
    </row>
    <row r="4" spans="1:12" s="154" customFormat="1" ht="20.25" customHeight="1">
      <c r="A4" s="413" t="s">
        <v>720</v>
      </c>
      <c r="B4" s="412" t="s">
        <v>721</v>
      </c>
      <c r="C4" s="414" t="s">
        <v>171</v>
      </c>
      <c r="D4" s="414"/>
      <c r="E4" s="414"/>
      <c r="F4" s="413" t="s">
        <v>39</v>
      </c>
      <c r="G4" s="413"/>
      <c r="H4" s="413"/>
      <c r="I4" s="413" t="s">
        <v>41</v>
      </c>
      <c r="J4" s="413"/>
      <c r="K4" s="413"/>
      <c r="L4" s="412" t="s">
        <v>251</v>
      </c>
    </row>
    <row r="5" spans="1:12" s="154" customFormat="1" ht="39.75" customHeight="1">
      <c r="A5" s="413"/>
      <c r="B5" s="412"/>
      <c r="C5" s="319" t="s">
        <v>471</v>
      </c>
      <c r="D5" s="319" t="s">
        <v>472</v>
      </c>
      <c r="E5" s="319" t="s">
        <v>594</v>
      </c>
      <c r="F5" s="319" t="s">
        <v>471</v>
      </c>
      <c r="G5" s="319" t="s">
        <v>472</v>
      </c>
      <c r="H5" s="319" t="s">
        <v>594</v>
      </c>
      <c r="I5" s="319" t="s">
        <v>471</v>
      </c>
      <c r="J5" s="319" t="s">
        <v>472</v>
      </c>
      <c r="K5" s="319" t="s">
        <v>594</v>
      </c>
      <c r="L5" s="412"/>
    </row>
    <row r="6" spans="1:12" s="154" customFormat="1" ht="24.95" customHeight="1">
      <c r="A6" s="260">
        <v>1</v>
      </c>
      <c r="B6" s="185" t="s">
        <v>10</v>
      </c>
      <c r="C6" s="263">
        <v>48.1</v>
      </c>
      <c r="D6" s="263">
        <v>35.200000000000003</v>
      </c>
      <c r="E6" s="263">
        <v>44.6</v>
      </c>
      <c r="F6" s="263">
        <v>32.299999999999997</v>
      </c>
      <c r="G6" s="263">
        <v>23.4</v>
      </c>
      <c r="H6" s="263">
        <v>29.9</v>
      </c>
      <c r="I6" s="263">
        <v>10.96</v>
      </c>
      <c r="J6" s="263">
        <v>5.81</v>
      </c>
      <c r="K6" s="263">
        <v>9.1999999999999993</v>
      </c>
      <c r="L6" s="185" t="s">
        <v>346</v>
      </c>
    </row>
    <row r="7" spans="1:12" s="154" customFormat="1" ht="24.95" customHeight="1">
      <c r="A7" s="260">
        <v>2</v>
      </c>
      <c r="B7" s="185" t="s">
        <v>11</v>
      </c>
      <c r="C7" s="263">
        <v>60</v>
      </c>
      <c r="D7" s="263">
        <v>22.6</v>
      </c>
      <c r="E7" s="263">
        <v>54.5</v>
      </c>
      <c r="F7" s="263">
        <v>33.6</v>
      </c>
      <c r="G7" s="263">
        <v>23.5</v>
      </c>
      <c r="H7" s="263">
        <v>31.1</v>
      </c>
      <c r="I7" s="263">
        <v>38.93</v>
      </c>
      <c r="J7" s="263">
        <v>20.329999999999998</v>
      </c>
      <c r="K7" s="263">
        <v>34.67</v>
      </c>
      <c r="L7" s="185" t="s">
        <v>347</v>
      </c>
    </row>
    <row r="8" spans="1:12" s="154" customFormat="1" ht="24.95" customHeight="1">
      <c r="A8" s="260">
        <v>3</v>
      </c>
      <c r="B8" s="185" t="s">
        <v>0</v>
      </c>
      <c r="C8" s="263">
        <v>54.9</v>
      </c>
      <c r="D8" s="263">
        <v>27.7</v>
      </c>
      <c r="E8" s="263">
        <v>51.8</v>
      </c>
      <c r="F8" s="263">
        <v>36.4</v>
      </c>
      <c r="G8" s="263">
        <v>21.8</v>
      </c>
      <c r="H8" s="263">
        <v>34.4</v>
      </c>
      <c r="I8" s="263">
        <v>33.89</v>
      </c>
      <c r="J8" s="263">
        <v>20.49</v>
      </c>
      <c r="K8" s="263">
        <v>31.98</v>
      </c>
      <c r="L8" s="185" t="s">
        <v>348</v>
      </c>
    </row>
    <row r="9" spans="1:12" s="154" customFormat="1" ht="24.95" customHeight="1">
      <c r="A9" s="260">
        <v>4</v>
      </c>
      <c r="B9" s="185" t="s">
        <v>1</v>
      </c>
      <c r="C9" s="263">
        <v>62.3</v>
      </c>
      <c r="D9" s="263">
        <v>44.7</v>
      </c>
      <c r="E9" s="263">
        <v>60.5</v>
      </c>
      <c r="F9" s="263">
        <v>55.7</v>
      </c>
      <c r="G9" s="263">
        <v>43.7</v>
      </c>
      <c r="H9" s="263">
        <v>54.4</v>
      </c>
      <c r="I9" s="263">
        <v>34.06</v>
      </c>
      <c r="J9" s="263">
        <v>31.23</v>
      </c>
      <c r="K9" s="263">
        <v>33.74</v>
      </c>
      <c r="L9" s="185" t="s">
        <v>349</v>
      </c>
    </row>
    <row r="10" spans="1:12" s="154" customFormat="1" ht="24.95" customHeight="1">
      <c r="A10" s="260">
        <v>5</v>
      </c>
      <c r="B10" s="185" t="s">
        <v>34</v>
      </c>
      <c r="C10" s="263">
        <v>55.9</v>
      </c>
      <c r="D10" s="263">
        <v>28.1</v>
      </c>
      <c r="E10" s="263">
        <v>50.9</v>
      </c>
      <c r="F10" s="263">
        <v>55.1</v>
      </c>
      <c r="G10" s="263">
        <v>28.4</v>
      </c>
      <c r="H10" s="263">
        <v>49.4</v>
      </c>
      <c r="I10" s="263">
        <v>44.61</v>
      </c>
      <c r="J10" s="263">
        <v>24.75</v>
      </c>
      <c r="K10" s="263">
        <v>39.93</v>
      </c>
      <c r="L10" s="185" t="s">
        <v>350</v>
      </c>
    </row>
    <row r="11" spans="1:12" s="154" customFormat="1" ht="24.95" customHeight="1">
      <c r="A11" s="260">
        <v>6</v>
      </c>
      <c r="B11" s="185" t="s">
        <v>12</v>
      </c>
      <c r="C11" s="263">
        <v>16.2</v>
      </c>
      <c r="D11" s="263">
        <v>15.7</v>
      </c>
      <c r="E11" s="263">
        <v>15.7</v>
      </c>
      <c r="F11" s="263">
        <v>15.6</v>
      </c>
      <c r="G11" s="263">
        <v>12.9</v>
      </c>
      <c r="H11" s="263">
        <v>13.1</v>
      </c>
      <c r="I11" s="263">
        <v>12.92</v>
      </c>
      <c r="J11" s="263">
        <v>9.84</v>
      </c>
      <c r="K11" s="263">
        <v>9.91</v>
      </c>
      <c r="L11" s="185" t="s">
        <v>351</v>
      </c>
    </row>
    <row r="12" spans="1:12" s="154" customFormat="1" ht="24.95" customHeight="1">
      <c r="A12" s="260">
        <v>7</v>
      </c>
      <c r="B12" s="185" t="s">
        <v>13</v>
      </c>
      <c r="C12" s="263">
        <v>25.5</v>
      </c>
      <c r="D12" s="263">
        <v>14.6</v>
      </c>
      <c r="E12" s="263">
        <v>20.8</v>
      </c>
      <c r="F12" s="263">
        <v>28.1</v>
      </c>
      <c r="G12" s="263">
        <v>22.2</v>
      </c>
      <c r="H12" s="263">
        <v>25</v>
      </c>
      <c r="I12" s="263">
        <v>6.81</v>
      </c>
      <c r="J12" s="263">
        <v>4.09</v>
      </c>
      <c r="K12" s="263">
        <v>5.09</v>
      </c>
      <c r="L12" s="185" t="s">
        <v>352</v>
      </c>
    </row>
    <row r="13" spans="1:12" s="154" customFormat="1" ht="24.95" customHeight="1">
      <c r="A13" s="260">
        <v>8</v>
      </c>
      <c r="B13" s="185" t="s">
        <v>25</v>
      </c>
      <c r="C13" s="263">
        <v>43.1</v>
      </c>
      <c r="D13" s="263">
        <v>28</v>
      </c>
      <c r="E13" s="263">
        <v>37.799999999999997</v>
      </c>
      <c r="F13" s="263">
        <v>39.1</v>
      </c>
      <c r="G13" s="263">
        <v>20.100000000000001</v>
      </c>
      <c r="H13" s="263">
        <v>31.8</v>
      </c>
      <c r="I13" s="263">
        <v>21.54</v>
      </c>
      <c r="J13" s="263">
        <v>10.14</v>
      </c>
      <c r="K13" s="263">
        <v>16.63</v>
      </c>
      <c r="L13" s="185" t="s">
        <v>353</v>
      </c>
    </row>
    <row r="14" spans="1:12" s="154" customFormat="1" ht="24.95" customHeight="1">
      <c r="A14" s="260">
        <v>9</v>
      </c>
      <c r="B14" s="185" t="s">
        <v>14</v>
      </c>
      <c r="C14" s="263">
        <v>40</v>
      </c>
      <c r="D14" s="263">
        <v>24.2</v>
      </c>
      <c r="E14" s="263">
        <v>35.9</v>
      </c>
      <c r="F14" s="263">
        <v>24.8</v>
      </c>
      <c r="G14" s="263">
        <v>22.4</v>
      </c>
      <c r="H14" s="263">
        <v>24.1</v>
      </c>
      <c r="I14" s="263">
        <v>11.64</v>
      </c>
      <c r="J14" s="263">
        <v>10.28</v>
      </c>
      <c r="K14" s="263">
        <v>11.16</v>
      </c>
      <c r="L14" s="185" t="s">
        <v>354</v>
      </c>
    </row>
    <row r="15" spans="1:12" s="154" customFormat="1" ht="24.95" customHeight="1">
      <c r="A15" s="260">
        <v>10</v>
      </c>
      <c r="B15" s="185" t="s">
        <v>2</v>
      </c>
      <c r="C15" s="263">
        <v>36.700000000000003</v>
      </c>
      <c r="D15" s="263">
        <v>13.6</v>
      </c>
      <c r="E15" s="263">
        <v>34.6</v>
      </c>
      <c r="F15" s="263">
        <v>25</v>
      </c>
      <c r="G15" s="263">
        <v>4.5999999999999996</v>
      </c>
      <c r="H15" s="263">
        <v>22.9</v>
      </c>
      <c r="I15" s="263">
        <v>8.48</v>
      </c>
      <c r="J15" s="263">
        <v>4.33</v>
      </c>
      <c r="K15" s="263">
        <v>8.06</v>
      </c>
      <c r="L15" s="185" t="s">
        <v>355</v>
      </c>
    </row>
    <row r="16" spans="1:12" s="154" customFormat="1" ht="24.95" customHeight="1">
      <c r="A16" s="260">
        <v>11</v>
      </c>
      <c r="B16" s="185" t="s">
        <v>32</v>
      </c>
      <c r="C16" s="263">
        <v>32.5</v>
      </c>
      <c r="D16" s="263">
        <v>6.9</v>
      </c>
      <c r="E16" s="263">
        <v>26.3</v>
      </c>
      <c r="F16" s="263">
        <v>14.1</v>
      </c>
      <c r="G16" s="263">
        <v>10.4</v>
      </c>
      <c r="H16" s="263">
        <v>13.2</v>
      </c>
      <c r="I16" s="263">
        <v>11.54</v>
      </c>
      <c r="J16" s="263">
        <v>7.2</v>
      </c>
      <c r="K16" s="263">
        <v>10.35</v>
      </c>
      <c r="L16" s="185" t="s">
        <v>356</v>
      </c>
    </row>
    <row r="17" spans="1:12" s="154" customFormat="1" ht="24.95" customHeight="1">
      <c r="A17" s="260">
        <v>12</v>
      </c>
      <c r="B17" s="185" t="s">
        <v>3</v>
      </c>
      <c r="C17" s="263">
        <v>65.900000000000006</v>
      </c>
      <c r="D17" s="263">
        <v>41.8</v>
      </c>
      <c r="E17" s="263">
        <v>60.7</v>
      </c>
      <c r="F17" s="263">
        <v>51.6</v>
      </c>
      <c r="G17" s="263">
        <v>23.8</v>
      </c>
      <c r="H17" s="263">
        <v>45.3</v>
      </c>
      <c r="I17" s="263">
        <v>40.840000000000003</v>
      </c>
      <c r="J17" s="263">
        <v>24.83</v>
      </c>
      <c r="K17" s="263">
        <v>36.96</v>
      </c>
      <c r="L17" s="185" t="s">
        <v>357</v>
      </c>
    </row>
    <row r="18" spans="1:12" s="154" customFormat="1" ht="24.95" customHeight="1">
      <c r="A18" s="260">
        <v>13</v>
      </c>
      <c r="B18" s="185" t="s">
        <v>15</v>
      </c>
      <c r="C18" s="263">
        <v>56.6</v>
      </c>
      <c r="D18" s="263">
        <v>34.200000000000003</v>
      </c>
      <c r="E18" s="263">
        <v>49.5</v>
      </c>
      <c r="F18" s="263">
        <v>37.5</v>
      </c>
      <c r="G18" s="263">
        <v>25.9</v>
      </c>
      <c r="H18" s="263">
        <v>33.4</v>
      </c>
      <c r="I18" s="263">
        <v>24.53</v>
      </c>
      <c r="J18" s="263">
        <v>15.25</v>
      </c>
      <c r="K18" s="263">
        <v>20.91</v>
      </c>
      <c r="L18" s="185" t="s">
        <v>358</v>
      </c>
    </row>
    <row r="19" spans="1:12" s="154" customFormat="1" ht="24.95" customHeight="1">
      <c r="A19" s="260">
        <v>14</v>
      </c>
      <c r="B19" s="185" t="s">
        <v>4</v>
      </c>
      <c r="C19" s="263">
        <v>33.9</v>
      </c>
      <c r="D19" s="263">
        <v>23.9</v>
      </c>
      <c r="E19" s="263">
        <v>31.3</v>
      </c>
      <c r="F19" s="263">
        <v>20.2</v>
      </c>
      <c r="G19" s="263">
        <v>18.399999999999999</v>
      </c>
      <c r="H19" s="263">
        <v>19.7</v>
      </c>
      <c r="I19" s="263">
        <v>9.14</v>
      </c>
      <c r="J19" s="263">
        <v>4.97</v>
      </c>
      <c r="K19" s="263">
        <v>7.05</v>
      </c>
      <c r="L19" s="185" t="s">
        <v>359</v>
      </c>
    </row>
    <row r="20" spans="1:12" s="154" customFormat="1" ht="24.95" customHeight="1">
      <c r="A20" s="260">
        <v>15</v>
      </c>
      <c r="B20" s="185" t="s">
        <v>5</v>
      </c>
      <c r="C20" s="263">
        <v>49</v>
      </c>
      <c r="D20" s="263">
        <v>31.8</v>
      </c>
      <c r="E20" s="263">
        <v>44.6</v>
      </c>
      <c r="F20" s="263">
        <v>53.6</v>
      </c>
      <c r="G20" s="263">
        <v>35.1</v>
      </c>
      <c r="H20" s="263">
        <v>48.6</v>
      </c>
      <c r="I20" s="263">
        <v>35.74</v>
      </c>
      <c r="J20" s="263">
        <v>21</v>
      </c>
      <c r="K20" s="263">
        <v>31.65</v>
      </c>
      <c r="L20" s="185" t="s">
        <v>360</v>
      </c>
    </row>
    <row r="21" spans="1:12" s="154" customFormat="1" ht="24.95" customHeight="1">
      <c r="A21" s="260">
        <v>16</v>
      </c>
      <c r="B21" s="185" t="s">
        <v>16</v>
      </c>
      <c r="C21" s="263">
        <v>59.3</v>
      </c>
      <c r="D21" s="263">
        <v>30.3</v>
      </c>
      <c r="E21" s="263">
        <v>47.8</v>
      </c>
      <c r="F21" s="263">
        <v>47.9</v>
      </c>
      <c r="G21" s="263">
        <v>25.6</v>
      </c>
      <c r="H21" s="263">
        <v>38.1</v>
      </c>
      <c r="I21" s="263">
        <v>24.22</v>
      </c>
      <c r="J21" s="263">
        <v>9.1199999999999992</v>
      </c>
      <c r="K21" s="263">
        <v>17.350000000000001</v>
      </c>
      <c r="L21" s="185" t="s">
        <v>361</v>
      </c>
    </row>
    <row r="22" spans="1:12" s="154" customFormat="1" ht="24.95" customHeight="1">
      <c r="A22" s="260">
        <v>17</v>
      </c>
      <c r="B22" s="185" t="s">
        <v>17</v>
      </c>
      <c r="C22" s="263">
        <v>64.400000000000006</v>
      </c>
      <c r="D22" s="263">
        <v>67.2</v>
      </c>
      <c r="E22" s="263">
        <v>65.099999999999994</v>
      </c>
      <c r="F22" s="263">
        <v>39.299999999999997</v>
      </c>
      <c r="G22" s="263">
        <v>34.5</v>
      </c>
      <c r="H22" s="263">
        <v>38</v>
      </c>
      <c r="I22" s="263">
        <v>38.799999999999997</v>
      </c>
      <c r="J22" s="263">
        <v>32.590000000000003</v>
      </c>
      <c r="K22" s="263">
        <v>36.89</v>
      </c>
      <c r="L22" s="185" t="s">
        <v>362</v>
      </c>
    </row>
    <row r="23" spans="1:12" s="154" customFormat="1" ht="24.95" customHeight="1">
      <c r="A23" s="260">
        <v>18</v>
      </c>
      <c r="B23" s="185" t="s">
        <v>18</v>
      </c>
      <c r="C23" s="263">
        <v>38</v>
      </c>
      <c r="D23" s="263">
        <v>23</v>
      </c>
      <c r="E23" s="263">
        <v>35.200000000000003</v>
      </c>
      <c r="F23" s="263">
        <v>14</v>
      </c>
      <c r="G23" s="263">
        <v>24.7</v>
      </c>
      <c r="H23" s="263">
        <v>16.100000000000001</v>
      </c>
      <c r="I23" s="263">
        <v>12.53</v>
      </c>
      <c r="J23" s="263">
        <v>9.26</v>
      </c>
      <c r="K23" s="263">
        <v>11.87</v>
      </c>
      <c r="L23" s="185" t="s">
        <v>363</v>
      </c>
    </row>
    <row r="24" spans="1:12" s="154" customFormat="1" ht="24.95" customHeight="1">
      <c r="A24" s="260">
        <v>19</v>
      </c>
      <c r="B24" s="185" t="s">
        <v>35</v>
      </c>
      <c r="C24" s="263">
        <v>16.600000000000001</v>
      </c>
      <c r="D24" s="263">
        <v>6.3</v>
      </c>
      <c r="E24" s="263">
        <v>11.8</v>
      </c>
      <c r="F24" s="263">
        <v>23</v>
      </c>
      <c r="G24" s="263">
        <v>7.9</v>
      </c>
      <c r="H24" s="263">
        <v>15.3</v>
      </c>
      <c r="I24" s="263">
        <v>35.43</v>
      </c>
      <c r="J24" s="263">
        <v>6.36</v>
      </c>
      <c r="K24" s="263">
        <v>20.399999999999999</v>
      </c>
      <c r="L24" s="185" t="s">
        <v>364</v>
      </c>
    </row>
    <row r="25" spans="1:12" s="154" customFormat="1" ht="24.95" customHeight="1">
      <c r="A25" s="260">
        <v>20</v>
      </c>
      <c r="B25" s="185" t="s">
        <v>19</v>
      </c>
      <c r="C25" s="263">
        <v>20.100000000000001</v>
      </c>
      <c r="D25" s="263">
        <v>21.8</v>
      </c>
      <c r="E25" s="263">
        <v>20.399999999999999</v>
      </c>
      <c r="F25" s="263">
        <v>10</v>
      </c>
      <c r="G25" s="263">
        <v>4.3</v>
      </c>
      <c r="H25" s="263">
        <v>9</v>
      </c>
      <c r="I25" s="263">
        <v>19.93</v>
      </c>
      <c r="J25" s="263">
        <v>16.48</v>
      </c>
      <c r="K25" s="263">
        <v>18.88</v>
      </c>
      <c r="L25" s="185" t="s">
        <v>365</v>
      </c>
    </row>
    <row r="26" spans="1:12" s="154" customFormat="1" ht="24.95" customHeight="1">
      <c r="A26" s="260">
        <v>21</v>
      </c>
      <c r="B26" s="185" t="s">
        <v>20</v>
      </c>
      <c r="C26" s="263">
        <v>63</v>
      </c>
      <c r="D26" s="263">
        <v>34.5</v>
      </c>
      <c r="E26" s="263">
        <v>59.1</v>
      </c>
      <c r="F26" s="263">
        <v>60.8</v>
      </c>
      <c r="G26" s="263">
        <v>37.6</v>
      </c>
      <c r="H26" s="263">
        <v>57.2</v>
      </c>
      <c r="I26" s="263">
        <v>35.69</v>
      </c>
      <c r="J26" s="263">
        <v>17.29</v>
      </c>
      <c r="K26" s="263">
        <v>32.590000000000003</v>
      </c>
      <c r="L26" s="185" t="s">
        <v>366</v>
      </c>
    </row>
    <row r="27" spans="1:12" s="154" customFormat="1" ht="24.95" customHeight="1">
      <c r="A27" s="260">
        <v>22</v>
      </c>
      <c r="B27" s="185" t="s">
        <v>21</v>
      </c>
      <c r="C27" s="263">
        <v>20.3</v>
      </c>
      <c r="D27" s="263">
        <v>27.2</v>
      </c>
      <c r="E27" s="263">
        <v>22.4</v>
      </c>
      <c r="F27" s="263">
        <v>22.1</v>
      </c>
      <c r="G27" s="263">
        <v>18.7</v>
      </c>
      <c r="H27" s="263">
        <v>20.9</v>
      </c>
      <c r="I27" s="263">
        <v>7.66</v>
      </c>
      <c r="J27" s="263">
        <v>9.24</v>
      </c>
      <c r="K27" s="263">
        <v>8.26</v>
      </c>
      <c r="L27" s="185" t="s">
        <v>367</v>
      </c>
    </row>
    <row r="28" spans="1:12" s="154" customFormat="1" ht="24.95" customHeight="1">
      <c r="A28" s="260">
        <v>23</v>
      </c>
      <c r="B28" s="185" t="s">
        <v>27</v>
      </c>
      <c r="C28" s="263">
        <v>40.799999999999997</v>
      </c>
      <c r="D28" s="263">
        <v>29.9</v>
      </c>
      <c r="E28" s="263">
        <v>38.299999999999997</v>
      </c>
      <c r="F28" s="263">
        <v>35.799999999999997</v>
      </c>
      <c r="G28" s="263">
        <v>29.7</v>
      </c>
      <c r="H28" s="263">
        <v>34.4</v>
      </c>
      <c r="I28" s="263">
        <v>16.05</v>
      </c>
      <c r="J28" s="263">
        <v>10.69</v>
      </c>
      <c r="K28" s="263">
        <v>14.71</v>
      </c>
      <c r="L28" s="185" t="s">
        <v>368</v>
      </c>
    </row>
    <row r="29" spans="1:12" s="154" customFormat="1" ht="24.95" customHeight="1">
      <c r="A29" s="260">
        <v>24</v>
      </c>
      <c r="B29" s="185" t="s">
        <v>6</v>
      </c>
      <c r="C29" s="263">
        <v>33</v>
      </c>
      <c r="D29" s="263">
        <v>20.399999999999999</v>
      </c>
      <c r="E29" s="263">
        <v>31.8</v>
      </c>
      <c r="F29" s="263">
        <v>31.8</v>
      </c>
      <c r="G29" s="263">
        <v>25.9</v>
      </c>
      <c r="H29" s="263">
        <v>31.1</v>
      </c>
      <c r="I29" s="263">
        <v>9.85</v>
      </c>
      <c r="J29" s="263">
        <v>3.66</v>
      </c>
      <c r="K29" s="263">
        <v>8.19</v>
      </c>
      <c r="L29" s="185" t="s">
        <v>369</v>
      </c>
    </row>
    <row r="30" spans="1:12" s="154" customFormat="1" ht="24.95" customHeight="1">
      <c r="A30" s="260">
        <v>25</v>
      </c>
      <c r="B30" s="185" t="s">
        <v>22</v>
      </c>
      <c r="C30" s="263">
        <v>51</v>
      </c>
      <c r="D30" s="263">
        <v>33.700000000000003</v>
      </c>
      <c r="E30" s="263">
        <v>44.6</v>
      </c>
      <c r="F30" s="263">
        <v>37.5</v>
      </c>
      <c r="G30" s="263">
        <v>19.7</v>
      </c>
      <c r="H30" s="263">
        <v>28.9</v>
      </c>
      <c r="I30" s="263">
        <v>15.83</v>
      </c>
      <c r="J30" s="263">
        <v>6.54</v>
      </c>
      <c r="K30" s="263">
        <v>11.28</v>
      </c>
      <c r="L30" s="185" t="s">
        <v>370</v>
      </c>
    </row>
    <row r="31" spans="1:12" s="154" customFormat="1" ht="24.95" customHeight="1">
      <c r="A31" s="260">
        <v>26</v>
      </c>
      <c r="B31" s="185" t="s">
        <v>23</v>
      </c>
      <c r="C31" s="263">
        <v>34.200000000000003</v>
      </c>
      <c r="D31" s="263">
        <v>25.4</v>
      </c>
      <c r="E31" s="263">
        <v>32.9</v>
      </c>
      <c r="F31" s="263">
        <v>44.5</v>
      </c>
      <c r="G31" s="263">
        <v>22.5</v>
      </c>
      <c r="H31" s="263">
        <v>40.6</v>
      </c>
      <c r="I31" s="263">
        <v>16.53</v>
      </c>
      <c r="J31" s="263">
        <v>7.42</v>
      </c>
      <c r="K31" s="263">
        <v>14.05</v>
      </c>
      <c r="L31" s="185" t="s">
        <v>371</v>
      </c>
    </row>
    <row r="32" spans="1:12" s="154" customFormat="1" ht="24.95" customHeight="1">
      <c r="A32" s="260">
        <v>27</v>
      </c>
      <c r="B32" s="185" t="s">
        <v>7</v>
      </c>
      <c r="C32" s="263">
        <v>50.9</v>
      </c>
      <c r="D32" s="263">
        <v>38.299999999999997</v>
      </c>
      <c r="E32" s="263">
        <v>48.4</v>
      </c>
      <c r="F32" s="263">
        <v>42.7</v>
      </c>
      <c r="G32" s="263">
        <v>34.1</v>
      </c>
      <c r="H32" s="263">
        <v>40.9</v>
      </c>
      <c r="I32" s="263">
        <v>30.4</v>
      </c>
      <c r="J32" s="263">
        <v>26.06</v>
      </c>
      <c r="K32" s="263">
        <v>29.43</v>
      </c>
      <c r="L32" s="185" t="s">
        <v>372</v>
      </c>
    </row>
    <row r="33" spans="1:12" s="154" customFormat="1" ht="24.95" customHeight="1">
      <c r="A33" s="260">
        <v>28</v>
      </c>
      <c r="B33" s="185" t="s">
        <v>24</v>
      </c>
      <c r="C33" s="263">
        <v>36.700000000000003</v>
      </c>
      <c r="D33" s="263">
        <v>18.7</v>
      </c>
      <c r="E33" s="263">
        <v>32</v>
      </c>
      <c r="F33" s="263">
        <v>35.1</v>
      </c>
      <c r="G33" s="263">
        <v>26.5</v>
      </c>
      <c r="H33" s="263">
        <v>32.729999999999997</v>
      </c>
      <c r="I33" s="263">
        <v>11.62</v>
      </c>
      <c r="J33" s="263">
        <v>10.48</v>
      </c>
      <c r="K33" s="263">
        <v>11.26</v>
      </c>
      <c r="L33" s="185" t="s">
        <v>382</v>
      </c>
    </row>
    <row r="34" spans="1:12" s="154" customFormat="1" ht="24.95" customHeight="1">
      <c r="A34" s="260">
        <v>29</v>
      </c>
      <c r="B34" s="185" t="s">
        <v>8</v>
      </c>
      <c r="C34" s="263">
        <v>42.5</v>
      </c>
      <c r="D34" s="263">
        <v>31.2</v>
      </c>
      <c r="E34" s="263">
        <v>39.4</v>
      </c>
      <c r="F34" s="263">
        <v>38.200000000000003</v>
      </c>
      <c r="G34" s="263">
        <v>24.4</v>
      </c>
      <c r="H34" s="263">
        <v>34.299999999999997</v>
      </c>
      <c r="I34" s="263">
        <v>22.52</v>
      </c>
      <c r="J34" s="263">
        <v>14.66</v>
      </c>
      <c r="K34" s="263">
        <v>19.98</v>
      </c>
      <c r="L34" s="185" t="s">
        <v>374</v>
      </c>
    </row>
    <row r="35" spans="1:12" s="154" customFormat="1" ht="33.75" customHeight="1">
      <c r="A35" s="260">
        <v>30</v>
      </c>
      <c r="B35" s="261" t="s">
        <v>453</v>
      </c>
      <c r="C35" s="263" t="s">
        <v>172</v>
      </c>
      <c r="D35" s="263" t="s">
        <v>172</v>
      </c>
      <c r="E35" s="263" t="s">
        <v>172</v>
      </c>
      <c r="F35" s="263" t="s">
        <v>172</v>
      </c>
      <c r="G35" s="263" t="s">
        <v>172</v>
      </c>
      <c r="H35" s="263" t="s">
        <v>172</v>
      </c>
      <c r="I35" s="263">
        <v>1.57</v>
      </c>
      <c r="J35" s="263">
        <v>0</v>
      </c>
      <c r="K35" s="263">
        <v>1</v>
      </c>
      <c r="L35" s="261" t="s">
        <v>375</v>
      </c>
    </row>
    <row r="36" spans="1:12" s="154" customFormat="1" ht="24.95" customHeight="1">
      <c r="A36" s="260">
        <v>31</v>
      </c>
      <c r="B36" s="185" t="s">
        <v>29</v>
      </c>
      <c r="C36" s="263" t="s">
        <v>172</v>
      </c>
      <c r="D36" s="263" t="s">
        <v>172</v>
      </c>
      <c r="E36" s="263" t="s">
        <v>172</v>
      </c>
      <c r="F36" s="263" t="s">
        <v>172</v>
      </c>
      <c r="G36" s="263" t="s">
        <v>172</v>
      </c>
      <c r="H36" s="263" t="s">
        <v>172</v>
      </c>
      <c r="I36" s="263">
        <v>1.64</v>
      </c>
      <c r="J36" s="263">
        <v>22.31</v>
      </c>
      <c r="K36" s="263">
        <v>21.81</v>
      </c>
      <c r="L36" s="185" t="s">
        <v>376</v>
      </c>
    </row>
    <row r="37" spans="1:12" s="154" customFormat="1" ht="28.5" customHeight="1">
      <c r="A37" s="260">
        <v>32</v>
      </c>
      <c r="B37" s="261" t="s">
        <v>173</v>
      </c>
      <c r="C37" s="263" t="s">
        <v>172</v>
      </c>
      <c r="D37" s="263" t="s">
        <v>172</v>
      </c>
      <c r="E37" s="263" t="s">
        <v>172</v>
      </c>
      <c r="F37" s="263" t="s">
        <v>172</v>
      </c>
      <c r="G37" s="263" t="s">
        <v>172</v>
      </c>
      <c r="H37" s="263" t="s">
        <v>172</v>
      </c>
      <c r="I37" s="263">
        <v>62.59</v>
      </c>
      <c r="J37" s="263">
        <v>15.38</v>
      </c>
      <c r="K37" s="263">
        <v>39.31</v>
      </c>
      <c r="L37" s="261" t="s">
        <v>675</v>
      </c>
    </row>
    <row r="38" spans="1:12" s="154" customFormat="1" ht="24.95" customHeight="1">
      <c r="A38" s="260">
        <v>33</v>
      </c>
      <c r="B38" s="185" t="s">
        <v>36</v>
      </c>
      <c r="C38" s="263" t="s">
        <v>172</v>
      </c>
      <c r="D38" s="263" t="s">
        <v>172</v>
      </c>
      <c r="E38" s="263" t="s">
        <v>172</v>
      </c>
      <c r="F38" s="263" t="s">
        <v>172</v>
      </c>
      <c r="G38" s="263" t="s">
        <v>172</v>
      </c>
      <c r="H38" s="263" t="s">
        <v>172</v>
      </c>
      <c r="I38" s="263">
        <v>0</v>
      </c>
      <c r="J38" s="263">
        <v>12.62</v>
      </c>
      <c r="K38" s="263">
        <v>9.86</v>
      </c>
      <c r="L38" s="185" t="s">
        <v>378</v>
      </c>
    </row>
    <row r="39" spans="1:12" s="154" customFormat="1" ht="24.95" customHeight="1">
      <c r="A39" s="260">
        <v>34</v>
      </c>
      <c r="B39" s="185" t="s">
        <v>30</v>
      </c>
      <c r="C39" s="263" t="s">
        <v>172</v>
      </c>
      <c r="D39" s="263" t="s">
        <v>172</v>
      </c>
      <c r="E39" s="263" t="s">
        <v>172</v>
      </c>
      <c r="F39" s="263" t="s">
        <v>172</v>
      </c>
      <c r="G39" s="263" t="s">
        <v>172</v>
      </c>
      <c r="H39" s="263" t="s">
        <v>172</v>
      </c>
      <c r="I39" s="263">
        <v>0</v>
      </c>
      <c r="J39" s="263">
        <v>3.44</v>
      </c>
      <c r="K39" s="263">
        <v>2.77</v>
      </c>
      <c r="L39" s="185" t="s">
        <v>379</v>
      </c>
    </row>
    <row r="40" spans="1:12" s="154" customFormat="1" ht="24.95" customHeight="1">
      <c r="A40" s="260">
        <v>35</v>
      </c>
      <c r="B40" s="185" t="s">
        <v>31</v>
      </c>
      <c r="C40" s="263">
        <v>28.1</v>
      </c>
      <c r="D40" s="263">
        <v>32.4</v>
      </c>
      <c r="E40" s="263">
        <v>30.9</v>
      </c>
      <c r="F40" s="263">
        <v>22.9</v>
      </c>
      <c r="G40" s="263">
        <v>9.9</v>
      </c>
      <c r="H40" s="263">
        <v>14.1</v>
      </c>
      <c r="I40" s="263">
        <v>17.059999999999999</v>
      </c>
      <c r="J40" s="263">
        <v>6.3</v>
      </c>
      <c r="K40" s="263">
        <v>6.69</v>
      </c>
      <c r="L40" s="185" t="s">
        <v>380</v>
      </c>
    </row>
    <row r="41" spans="1:12" s="154" customFormat="1" ht="24.95" customHeight="1">
      <c r="A41" s="410" t="s">
        <v>174</v>
      </c>
      <c r="B41" s="410"/>
      <c r="C41" s="264">
        <v>50.1</v>
      </c>
      <c r="D41" s="264">
        <v>31.8</v>
      </c>
      <c r="E41" s="264">
        <v>45.3</v>
      </c>
      <c r="F41" s="264">
        <v>41.8</v>
      </c>
      <c r="G41" s="264">
        <v>25.7</v>
      </c>
      <c r="H41" s="264">
        <v>37.200000000000003</v>
      </c>
      <c r="I41" s="264">
        <v>25.7</v>
      </c>
      <c r="J41" s="264">
        <v>13.7</v>
      </c>
      <c r="K41" s="264">
        <v>21.92</v>
      </c>
      <c r="L41" s="214" t="s">
        <v>383</v>
      </c>
    </row>
    <row r="42" spans="1:12" s="575" customFormat="1" ht="18" customHeight="1">
      <c r="A42" s="573" t="s">
        <v>182</v>
      </c>
      <c r="B42" s="573"/>
      <c r="C42" s="574" t="s">
        <v>539</v>
      </c>
      <c r="D42" s="574"/>
      <c r="E42" s="574"/>
      <c r="F42" s="574"/>
      <c r="G42" s="574"/>
      <c r="H42" s="574"/>
      <c r="I42" s="574"/>
      <c r="J42" s="574"/>
      <c r="K42" s="574"/>
      <c r="L42" s="574"/>
    </row>
    <row r="43" spans="1:12" s="154" customFormat="1" ht="18" customHeight="1">
      <c r="A43" s="262" t="s">
        <v>175</v>
      </c>
      <c r="B43" s="411" t="s">
        <v>176</v>
      </c>
      <c r="C43" s="411"/>
      <c r="D43" s="411"/>
      <c r="E43" s="411"/>
      <c r="F43" s="411"/>
      <c r="G43" s="411"/>
      <c r="H43" s="411"/>
      <c r="I43" s="411"/>
      <c r="J43" s="411"/>
      <c r="K43" s="411"/>
      <c r="L43" s="411"/>
    </row>
    <row r="44" spans="1:12" s="154" customFormat="1" ht="18" customHeight="1">
      <c r="A44" s="3"/>
      <c r="B44" s="409" t="s">
        <v>177</v>
      </c>
      <c r="C44" s="409"/>
      <c r="D44" s="409"/>
      <c r="E44" s="409"/>
      <c r="F44" s="409"/>
      <c r="G44" s="409"/>
      <c r="H44" s="409"/>
      <c r="I44" s="409"/>
      <c r="J44" s="409"/>
      <c r="K44" s="409"/>
      <c r="L44" s="409"/>
    </row>
    <row r="45" spans="1:12" s="154" customFormat="1" ht="18" customHeight="1">
      <c r="A45" s="3"/>
      <c r="B45" s="409" t="s">
        <v>178</v>
      </c>
      <c r="C45" s="409"/>
      <c r="D45" s="409"/>
      <c r="E45" s="409"/>
      <c r="F45" s="409"/>
      <c r="G45" s="409"/>
      <c r="H45" s="409"/>
      <c r="I45" s="409"/>
      <c r="J45" s="409"/>
      <c r="K45" s="409"/>
      <c r="L45" s="409"/>
    </row>
    <row r="46" spans="1:12" s="154" customFormat="1" ht="18" customHeight="1">
      <c r="A46" s="3"/>
      <c r="B46" s="409" t="s">
        <v>179</v>
      </c>
      <c r="C46" s="409"/>
      <c r="D46" s="409"/>
      <c r="E46" s="409"/>
      <c r="F46" s="409"/>
      <c r="G46" s="409"/>
      <c r="H46" s="409"/>
      <c r="I46" s="409"/>
      <c r="J46" s="409"/>
      <c r="K46" s="409"/>
      <c r="L46" s="409"/>
    </row>
    <row r="47" spans="1:12" s="154" customFormat="1" ht="18" customHeight="1">
      <c r="A47" s="3"/>
      <c r="B47" s="409" t="s">
        <v>180</v>
      </c>
      <c r="C47" s="409"/>
      <c r="D47" s="409"/>
      <c r="E47" s="409"/>
      <c r="F47" s="409"/>
      <c r="G47" s="409"/>
      <c r="H47" s="409"/>
      <c r="I47" s="409"/>
      <c r="J47" s="409"/>
      <c r="K47" s="409"/>
      <c r="L47" s="409"/>
    </row>
    <row r="48" spans="1:12" s="154" customFormat="1" ht="18" customHeight="1">
      <c r="A48" s="3"/>
      <c r="B48" s="409" t="s">
        <v>181</v>
      </c>
      <c r="C48" s="409"/>
      <c r="D48" s="409"/>
      <c r="E48" s="409"/>
      <c r="F48" s="409"/>
      <c r="G48" s="409"/>
      <c r="H48" s="409"/>
      <c r="I48" s="409"/>
      <c r="J48" s="409"/>
      <c r="K48" s="409"/>
      <c r="L48" s="409"/>
    </row>
    <row r="49" spans="2:12" ht="18" customHeight="1">
      <c r="B49" s="409" t="s">
        <v>738</v>
      </c>
      <c r="C49" s="409"/>
      <c r="D49" s="409"/>
      <c r="E49" s="409"/>
      <c r="F49" s="409"/>
      <c r="G49" s="409"/>
      <c r="H49" s="409"/>
      <c r="I49" s="409"/>
      <c r="J49" s="409"/>
      <c r="K49" s="409"/>
      <c r="L49" s="409"/>
    </row>
  </sheetData>
  <sortState ref="B7:M41">
    <sortCondition ref="B7:B41"/>
  </sortState>
  <mergeCells count="18">
    <mergeCell ref="B49:L49"/>
    <mergeCell ref="I4:K4"/>
    <mergeCell ref="B48:L48"/>
    <mergeCell ref="C42:L42"/>
    <mergeCell ref="B47:L47"/>
    <mergeCell ref="A1:L1"/>
    <mergeCell ref="A2:L2"/>
    <mergeCell ref="B44:L44"/>
    <mergeCell ref="B45:L45"/>
    <mergeCell ref="B46:L46"/>
    <mergeCell ref="A41:B41"/>
    <mergeCell ref="B43:L43"/>
    <mergeCell ref="L4:L5"/>
    <mergeCell ref="A4:A5"/>
    <mergeCell ref="B4:B5"/>
    <mergeCell ref="C4:E4"/>
    <mergeCell ref="F4:H4"/>
    <mergeCell ref="A3:L3"/>
  </mergeCells>
  <conditionalFormatting sqref="A6:L41">
    <cfRule type="expression" dxfId="16" priority="1">
      <formula>MOD(ROW(),3)=2</formula>
    </cfRule>
  </conditionalFormatting>
  <printOptions horizontalCentered="1" verticalCentered="1"/>
  <pageMargins left="0.7" right="0.7" top="0.64" bottom="0.75" header="0.3" footer="0.3"/>
  <pageSetup paperSize="9" scale="87" fitToHeight="0" orientation="portrait" r:id="rId1"/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P43"/>
  <sheetViews>
    <sheetView view="pageBreakPreview" zoomScale="75" zoomScaleSheetLayoutView="75" workbookViewId="0">
      <selection activeCell="D31" sqref="D31"/>
    </sheetView>
  </sheetViews>
  <sheetFormatPr defaultColWidth="9.140625" defaultRowHeight="15"/>
  <cols>
    <col min="1" max="1" width="22.5703125" style="219" customWidth="1"/>
    <col min="2" max="2" width="15.28515625" style="219" customWidth="1"/>
    <col min="3" max="4" width="10.85546875" style="219" customWidth="1"/>
    <col min="5" max="5" width="12.7109375" style="219" customWidth="1"/>
    <col min="6" max="6" width="12.42578125" style="219" customWidth="1"/>
    <col min="7" max="7" width="12.5703125" style="219" customWidth="1"/>
    <col min="8" max="8" width="13" style="219" customWidth="1"/>
    <col min="9" max="9" width="23.5703125" style="219" customWidth="1"/>
    <col min="10" max="16384" width="9.140625" style="219"/>
  </cols>
  <sheetData>
    <row r="1" spans="1:16" s="221" customFormat="1" ht="26.1" customHeight="1">
      <c r="A1" s="416" t="s">
        <v>597</v>
      </c>
      <c r="B1" s="416"/>
      <c r="C1" s="416"/>
      <c r="D1" s="416"/>
      <c r="E1" s="416"/>
      <c r="F1" s="416"/>
      <c r="G1" s="416"/>
      <c r="H1" s="416"/>
      <c r="I1" s="416"/>
    </row>
    <row r="2" spans="1:16" s="221" customFormat="1" ht="26.1" customHeight="1">
      <c r="A2" s="416" t="s">
        <v>598</v>
      </c>
      <c r="B2" s="416"/>
      <c r="C2" s="416"/>
      <c r="D2" s="416"/>
      <c r="E2" s="416"/>
      <c r="F2" s="416"/>
      <c r="G2" s="416"/>
      <c r="H2" s="416"/>
      <c r="I2" s="416"/>
    </row>
    <row r="3" spans="1:16" s="221" customFormat="1" ht="92.25" customHeight="1">
      <c r="A3" s="320" t="s">
        <v>722</v>
      </c>
      <c r="B3" s="321" t="s">
        <v>544</v>
      </c>
      <c r="C3" s="321" t="s">
        <v>545</v>
      </c>
      <c r="D3" s="321" t="s">
        <v>546</v>
      </c>
      <c r="E3" s="321" t="s">
        <v>547</v>
      </c>
      <c r="F3" s="321" t="s">
        <v>548</v>
      </c>
      <c r="G3" s="321" t="s">
        <v>549</v>
      </c>
      <c r="H3" s="321" t="s">
        <v>550</v>
      </c>
      <c r="I3" s="322" t="s">
        <v>444</v>
      </c>
      <c r="J3" s="222"/>
      <c r="K3" s="222"/>
      <c r="L3" s="222"/>
      <c r="M3" s="222"/>
      <c r="N3" s="222"/>
      <c r="O3" s="222"/>
      <c r="P3" s="222"/>
    </row>
    <row r="4" spans="1:16" s="221" customFormat="1" ht="26.1" customHeight="1">
      <c r="A4" s="223" t="s">
        <v>10</v>
      </c>
      <c r="B4" s="348">
        <v>974</v>
      </c>
      <c r="C4" s="348">
        <v>350</v>
      </c>
      <c r="D4" s="348">
        <v>533</v>
      </c>
      <c r="E4" s="348">
        <v>155062</v>
      </c>
      <c r="F4" s="348">
        <v>152062</v>
      </c>
      <c r="G4" s="348">
        <v>150669</v>
      </c>
      <c r="H4" s="348">
        <v>517435</v>
      </c>
      <c r="I4" s="224" t="s">
        <v>346</v>
      </c>
    </row>
    <row r="5" spans="1:16" s="221" customFormat="1" ht="26.1" customHeight="1">
      <c r="A5" s="225" t="s">
        <v>13</v>
      </c>
      <c r="B5" s="348">
        <v>104</v>
      </c>
      <c r="C5" s="348">
        <v>34</v>
      </c>
      <c r="D5" s="348">
        <v>41</v>
      </c>
      <c r="E5" s="348">
        <v>2986</v>
      </c>
      <c r="F5" s="348">
        <v>2922</v>
      </c>
      <c r="G5" s="348">
        <v>650</v>
      </c>
      <c r="H5" s="348">
        <v>12651</v>
      </c>
      <c r="I5" s="224" t="s">
        <v>352</v>
      </c>
      <c r="J5" s="221" t="s">
        <v>551</v>
      </c>
    </row>
    <row r="6" spans="1:16" s="221" customFormat="1" ht="26.1" customHeight="1">
      <c r="A6" s="225" t="s">
        <v>25</v>
      </c>
      <c r="B6" s="348">
        <v>1600</v>
      </c>
      <c r="C6" s="348">
        <v>107</v>
      </c>
      <c r="D6" s="348">
        <v>280</v>
      </c>
      <c r="E6" s="348">
        <v>67610</v>
      </c>
      <c r="F6" s="348">
        <v>64395</v>
      </c>
      <c r="G6" s="348">
        <v>19123</v>
      </c>
      <c r="H6" s="348">
        <v>354992</v>
      </c>
      <c r="I6" s="224" t="s">
        <v>353</v>
      </c>
      <c r="J6" s="221" t="s">
        <v>551</v>
      </c>
    </row>
    <row r="7" spans="1:16" s="221" customFormat="1" ht="26.1" customHeight="1">
      <c r="A7" s="225" t="s">
        <v>15</v>
      </c>
      <c r="B7" s="348">
        <v>300</v>
      </c>
      <c r="C7" s="348">
        <v>115</v>
      </c>
      <c r="D7" s="348">
        <v>162</v>
      </c>
      <c r="E7" s="348">
        <v>32479</v>
      </c>
      <c r="F7" s="348">
        <v>30897</v>
      </c>
      <c r="G7" s="348">
        <v>27312</v>
      </c>
      <c r="H7" s="348">
        <v>157989</v>
      </c>
      <c r="I7" s="224" t="s">
        <v>358</v>
      </c>
      <c r="J7" s="221" t="s">
        <v>551</v>
      </c>
    </row>
    <row r="8" spans="1:16" s="221" customFormat="1" ht="26.1" customHeight="1">
      <c r="A8" s="225" t="s">
        <v>4</v>
      </c>
      <c r="B8" s="348">
        <v>590</v>
      </c>
      <c r="C8" s="348">
        <v>204</v>
      </c>
      <c r="D8" s="348">
        <v>220</v>
      </c>
      <c r="E8" s="348">
        <v>121637</v>
      </c>
      <c r="F8" s="348">
        <v>116598</v>
      </c>
      <c r="G8" s="348">
        <v>72507</v>
      </c>
      <c r="H8" s="348">
        <v>563903</v>
      </c>
      <c r="I8" s="224" t="s">
        <v>359</v>
      </c>
      <c r="J8" s="221" t="s">
        <v>551</v>
      </c>
    </row>
    <row r="9" spans="1:16" s="221" customFormat="1" ht="26.1" customHeight="1">
      <c r="A9" s="225" t="s">
        <v>16</v>
      </c>
      <c r="B9" s="348">
        <v>720</v>
      </c>
      <c r="C9" s="348">
        <v>173</v>
      </c>
      <c r="D9" s="348">
        <v>526</v>
      </c>
      <c r="E9" s="348">
        <v>87717</v>
      </c>
      <c r="F9" s="348">
        <v>80906</v>
      </c>
      <c r="G9" s="348">
        <v>27400</v>
      </c>
      <c r="H9" s="348">
        <v>364899</v>
      </c>
      <c r="I9" s="224" t="s">
        <v>361</v>
      </c>
      <c r="J9" s="221" t="s">
        <v>551</v>
      </c>
    </row>
    <row r="10" spans="1:16" s="221" customFormat="1" ht="26.1" customHeight="1">
      <c r="A10" s="225" t="s">
        <v>20</v>
      </c>
      <c r="B10" s="348">
        <v>480</v>
      </c>
      <c r="C10" s="348">
        <v>73</v>
      </c>
      <c r="D10" s="348">
        <v>739</v>
      </c>
      <c r="E10" s="348">
        <v>115228</v>
      </c>
      <c r="F10" s="348">
        <v>92569</v>
      </c>
      <c r="G10" s="348">
        <v>48601</v>
      </c>
      <c r="H10" s="348">
        <v>517623</v>
      </c>
      <c r="I10" s="224" t="s">
        <v>366</v>
      </c>
      <c r="J10" s="221" t="s">
        <v>551</v>
      </c>
    </row>
    <row r="11" spans="1:16" s="221" customFormat="1" ht="26.1" customHeight="1">
      <c r="A11" s="225" t="s">
        <v>22</v>
      </c>
      <c r="B11" s="348">
        <v>1076</v>
      </c>
      <c r="C11" s="348">
        <v>301</v>
      </c>
      <c r="D11" s="348">
        <v>575</v>
      </c>
      <c r="E11" s="348">
        <v>201855</v>
      </c>
      <c r="F11" s="348">
        <v>196784</v>
      </c>
      <c r="G11" s="348">
        <v>183683</v>
      </c>
      <c r="H11" s="348">
        <v>795708</v>
      </c>
      <c r="I11" s="224" t="s">
        <v>370</v>
      </c>
      <c r="J11" s="221" t="s">
        <v>551</v>
      </c>
    </row>
    <row r="12" spans="1:16" s="221" customFormat="1" ht="26.1" customHeight="1">
      <c r="A12" s="225" t="s">
        <v>552</v>
      </c>
      <c r="B12" s="348">
        <v>158</v>
      </c>
      <c r="C12" s="348">
        <v>66</v>
      </c>
      <c r="D12" s="348">
        <v>171</v>
      </c>
      <c r="E12" s="348">
        <v>81067</v>
      </c>
      <c r="F12" s="348">
        <v>56447</v>
      </c>
      <c r="G12" s="348">
        <v>55301</v>
      </c>
      <c r="H12" s="348">
        <v>368816</v>
      </c>
      <c r="I12" s="224" t="s">
        <v>556</v>
      </c>
      <c r="J12" s="221" t="s">
        <v>551</v>
      </c>
    </row>
    <row r="13" spans="1:16" s="221" customFormat="1" ht="26.1" customHeight="1">
      <c r="A13" s="225" t="s">
        <v>553</v>
      </c>
      <c r="B13" s="348">
        <v>1912</v>
      </c>
      <c r="C13" s="348">
        <v>51</v>
      </c>
      <c r="D13" s="348">
        <v>169</v>
      </c>
      <c r="E13" s="348">
        <v>5944</v>
      </c>
      <c r="F13" s="348">
        <v>4486</v>
      </c>
      <c r="G13" s="348">
        <v>1486</v>
      </c>
      <c r="H13" s="348">
        <v>26521</v>
      </c>
      <c r="I13" s="265" t="s">
        <v>595</v>
      </c>
      <c r="J13" s="221" t="s">
        <v>551</v>
      </c>
    </row>
    <row r="14" spans="1:16" s="221" customFormat="1" ht="26.1" customHeight="1">
      <c r="A14" s="225" t="s">
        <v>36</v>
      </c>
      <c r="B14" s="348">
        <v>27</v>
      </c>
      <c r="C14" s="348">
        <v>12</v>
      </c>
      <c r="D14" s="348">
        <v>12</v>
      </c>
      <c r="E14" s="348">
        <v>3163</v>
      </c>
      <c r="F14" s="348">
        <v>3094</v>
      </c>
      <c r="G14" s="348">
        <v>20</v>
      </c>
      <c r="H14" s="348">
        <v>15836</v>
      </c>
      <c r="I14" s="224" t="s">
        <v>378</v>
      </c>
      <c r="J14" s="221" t="s">
        <v>551</v>
      </c>
    </row>
    <row r="15" spans="1:16" s="221" customFormat="1" ht="26.1" customHeight="1">
      <c r="A15" s="225" t="s">
        <v>31</v>
      </c>
      <c r="B15" s="348">
        <v>45</v>
      </c>
      <c r="C15" s="348">
        <v>41</v>
      </c>
      <c r="D15" s="348">
        <v>39</v>
      </c>
      <c r="E15" s="348">
        <v>14347</v>
      </c>
      <c r="F15" s="348">
        <v>14328</v>
      </c>
      <c r="G15" s="348">
        <v>12968</v>
      </c>
      <c r="H15" s="348">
        <v>50270</v>
      </c>
      <c r="I15" s="224" t="s">
        <v>380</v>
      </c>
      <c r="J15" s="221" t="s">
        <v>551</v>
      </c>
    </row>
    <row r="16" spans="1:16" s="221" customFormat="1" ht="26.1" customHeight="1">
      <c r="A16" s="225" t="s">
        <v>30</v>
      </c>
      <c r="B16" s="348">
        <v>132</v>
      </c>
      <c r="C16" s="348">
        <v>20</v>
      </c>
      <c r="D16" s="348">
        <v>10</v>
      </c>
      <c r="E16" s="348">
        <v>4163</v>
      </c>
      <c r="F16" s="348">
        <v>3003</v>
      </c>
      <c r="G16" s="348">
        <v>1170</v>
      </c>
      <c r="H16" s="348">
        <v>27934</v>
      </c>
      <c r="I16" s="224" t="s">
        <v>596</v>
      </c>
    </row>
    <row r="17" spans="1:10" s="221" customFormat="1" ht="26.1" customHeight="1">
      <c r="A17" s="226" t="s">
        <v>9</v>
      </c>
      <c r="B17" s="349">
        <f t="shared" ref="B17:H17" si="0">SUM(B4:B16)</f>
        <v>8118</v>
      </c>
      <c r="C17" s="349">
        <f t="shared" si="0"/>
        <v>1547</v>
      </c>
      <c r="D17" s="349">
        <f t="shared" si="0"/>
        <v>3477</v>
      </c>
      <c r="E17" s="349">
        <f t="shared" si="0"/>
        <v>893258</v>
      </c>
      <c r="F17" s="349">
        <f t="shared" si="0"/>
        <v>818491</v>
      </c>
      <c r="G17" s="349">
        <f t="shared" si="0"/>
        <v>600890</v>
      </c>
      <c r="H17" s="349">
        <f t="shared" si="0"/>
        <v>3774577</v>
      </c>
      <c r="I17" s="227" t="s">
        <v>392</v>
      </c>
      <c r="J17" s="221" t="s">
        <v>551</v>
      </c>
    </row>
    <row r="18" spans="1:10" s="221" customFormat="1" ht="20.25" customHeight="1">
      <c r="A18" s="418" t="s">
        <v>676</v>
      </c>
      <c r="B18" s="418"/>
      <c r="C18" s="418"/>
      <c r="D18" s="418"/>
      <c r="E18" s="418"/>
      <c r="F18" s="418"/>
      <c r="G18" s="418"/>
      <c r="H18" s="418"/>
      <c r="I18" s="418"/>
      <c r="J18" s="221" t="s">
        <v>551</v>
      </c>
    </row>
    <row r="19" spans="1:10" s="221" customFormat="1" ht="20.25" customHeight="1">
      <c r="A19" s="418" t="s">
        <v>677</v>
      </c>
      <c r="B19" s="418"/>
      <c r="C19" s="418"/>
      <c r="D19" s="418"/>
      <c r="E19" s="418"/>
      <c r="F19" s="418"/>
      <c r="G19" s="418"/>
      <c r="H19" s="418"/>
      <c r="I19" s="418"/>
      <c r="J19" s="221" t="s">
        <v>551</v>
      </c>
    </row>
    <row r="20" spans="1:10" s="221" customFormat="1" ht="20.25" customHeight="1">
      <c r="A20" s="419" t="s">
        <v>554</v>
      </c>
      <c r="B20" s="420"/>
      <c r="C20" s="420"/>
      <c r="D20" s="420"/>
      <c r="E20" s="420"/>
      <c r="F20" s="420"/>
      <c r="G20" s="420"/>
      <c r="H20" s="420"/>
      <c r="I20" s="420"/>
      <c r="J20" s="221" t="s">
        <v>551</v>
      </c>
    </row>
    <row r="21" spans="1:10" s="221" customFormat="1" ht="20.25" customHeight="1">
      <c r="A21" s="420" t="s">
        <v>555</v>
      </c>
      <c r="B21" s="420"/>
      <c r="C21" s="420"/>
      <c r="D21" s="420"/>
      <c r="E21" s="420"/>
      <c r="F21" s="420"/>
      <c r="G21" s="420"/>
      <c r="H21" s="420"/>
      <c r="I21" s="420"/>
    </row>
    <row r="22" spans="1:10" hidden="1">
      <c r="A22" s="228"/>
      <c r="B22" s="229"/>
      <c r="C22" s="229"/>
      <c r="D22" s="229"/>
      <c r="E22" s="229"/>
      <c r="F22" s="229"/>
      <c r="G22" s="229"/>
      <c r="H22" s="229"/>
    </row>
    <row r="23" spans="1:10" hidden="1">
      <c r="B23" s="229"/>
      <c r="C23" s="229"/>
      <c r="D23" s="229"/>
      <c r="E23" s="229"/>
      <c r="F23" s="229"/>
      <c r="G23" s="229"/>
      <c r="H23" s="229"/>
    </row>
    <row r="24" spans="1:10" ht="18" hidden="1">
      <c r="E24" s="230"/>
    </row>
    <row r="25" spans="1:10" hidden="1"/>
    <row r="26" spans="1:10" hidden="1"/>
    <row r="27" spans="1:10" hidden="1">
      <c r="A27" s="417"/>
      <c r="B27" s="417"/>
      <c r="C27" s="417"/>
      <c r="D27" s="417"/>
      <c r="E27" s="417"/>
    </row>
    <row r="29" spans="1:10">
      <c r="A29" s="231"/>
      <c r="B29" s="232"/>
      <c r="C29" s="232"/>
      <c r="D29" s="232"/>
      <c r="E29" s="232"/>
    </row>
    <row r="43" spans="1:5">
      <c r="A43" s="233"/>
      <c r="B43" s="233"/>
      <c r="C43" s="233"/>
      <c r="D43" s="233"/>
      <c r="E43" s="233"/>
    </row>
  </sheetData>
  <mergeCells count="7">
    <mergeCell ref="A1:I1"/>
    <mergeCell ref="A2:I2"/>
    <mergeCell ref="A27:E27"/>
    <mergeCell ref="A18:I18"/>
    <mergeCell ref="A19:I19"/>
    <mergeCell ref="A20:I20"/>
    <mergeCell ref="A21:I21"/>
  </mergeCells>
  <conditionalFormatting sqref="A4:I17">
    <cfRule type="expression" dxfId="15" priority="1">
      <formula>MOD(ROW(),3)=1</formula>
    </cfRule>
  </conditionalFormatting>
  <printOptions horizontalCentered="1" verticalCentered="1"/>
  <pageMargins left="0.7" right="0.7" top="0.64" bottom="0.75" header="0.3" footer="0.3"/>
  <pageSetup scale="87" orientation="landscape" r:id="rId1"/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S18"/>
  <sheetViews>
    <sheetView view="pageBreakPreview" topLeftCell="A12" zoomScale="80" zoomScaleSheetLayoutView="80" workbookViewId="0">
      <selection activeCell="D31" sqref="D31"/>
    </sheetView>
  </sheetViews>
  <sheetFormatPr defaultColWidth="8.5703125" defaultRowHeight="15"/>
  <cols>
    <col min="1" max="1" width="8.5703125" style="4"/>
    <col min="2" max="2" width="7" style="4" customWidth="1"/>
    <col min="3" max="3" width="13.85546875" style="4" customWidth="1"/>
    <col min="4" max="17" width="9.7109375" style="4" customWidth="1"/>
    <col min="18" max="18" width="6.7109375" style="4" customWidth="1"/>
    <col min="19" max="19" width="11.85546875" style="4" customWidth="1"/>
    <col min="20" max="16384" width="8.5703125" style="4"/>
  </cols>
  <sheetData>
    <row r="1" spans="1:19" ht="26.25" customHeight="1">
      <c r="A1" s="432" t="s">
        <v>557</v>
      </c>
      <c r="B1" s="432"/>
      <c r="C1" s="432"/>
      <c r="D1" s="432"/>
      <c r="E1" s="432"/>
      <c r="F1" s="432"/>
      <c r="G1" s="432"/>
      <c r="H1" s="432"/>
      <c r="I1" s="432"/>
      <c r="J1" s="432"/>
      <c r="K1" s="432"/>
      <c r="L1" s="432"/>
      <c r="M1" s="432"/>
      <c r="N1" s="432"/>
      <c r="O1" s="432"/>
      <c r="P1" s="432"/>
      <c r="Q1" s="432"/>
      <c r="R1" s="432"/>
      <c r="S1" s="432"/>
    </row>
    <row r="2" spans="1:19" ht="29.25" customHeight="1">
      <c r="A2" s="432" t="s">
        <v>558</v>
      </c>
      <c r="B2" s="432"/>
      <c r="C2" s="432"/>
      <c r="D2" s="432"/>
      <c r="E2" s="432"/>
      <c r="F2" s="432"/>
      <c r="G2" s="432"/>
      <c r="H2" s="432"/>
      <c r="I2" s="432"/>
      <c r="J2" s="432"/>
      <c r="K2" s="432"/>
      <c r="L2" s="432"/>
      <c r="M2" s="432"/>
      <c r="N2" s="432"/>
      <c r="O2" s="432"/>
      <c r="P2" s="432"/>
      <c r="Q2" s="432"/>
      <c r="R2" s="432"/>
      <c r="S2" s="432"/>
    </row>
    <row r="3" spans="1:19" s="175" customFormat="1" ht="24" customHeight="1">
      <c r="A3" s="393" t="s">
        <v>720</v>
      </c>
      <c r="B3" s="393" t="s">
        <v>159</v>
      </c>
      <c r="C3" s="393"/>
      <c r="D3" s="392" t="s">
        <v>293</v>
      </c>
      <c r="E3" s="392"/>
      <c r="F3" s="392"/>
      <c r="G3" s="392"/>
      <c r="H3" s="392"/>
      <c r="I3" s="392"/>
      <c r="J3" s="392"/>
      <c r="K3" s="392" t="s">
        <v>294</v>
      </c>
      <c r="L3" s="392"/>
      <c r="M3" s="392"/>
      <c r="N3" s="392"/>
      <c r="O3" s="392"/>
      <c r="P3" s="392"/>
      <c r="Q3" s="392"/>
      <c r="R3" s="427" t="s">
        <v>384</v>
      </c>
      <c r="S3" s="428"/>
    </row>
    <row r="4" spans="1:19" s="175" customFormat="1" ht="23.25" customHeight="1">
      <c r="A4" s="393"/>
      <c r="B4" s="393" t="s">
        <v>38</v>
      </c>
      <c r="C4" s="393"/>
      <c r="D4" s="316" t="s">
        <v>253</v>
      </c>
      <c r="E4" s="316">
        <v>2002</v>
      </c>
      <c r="F4" s="316" t="s">
        <v>254</v>
      </c>
      <c r="G4" s="316" t="s">
        <v>252</v>
      </c>
      <c r="H4" s="316">
        <v>2012</v>
      </c>
      <c r="I4" s="316" t="s">
        <v>255</v>
      </c>
      <c r="J4" s="316">
        <v>2018</v>
      </c>
      <c r="K4" s="316" t="s">
        <v>256</v>
      </c>
      <c r="L4" s="316">
        <v>2002</v>
      </c>
      <c r="M4" s="316" t="s">
        <v>257</v>
      </c>
      <c r="N4" s="316" t="s">
        <v>252</v>
      </c>
      <c r="O4" s="316">
        <v>2012</v>
      </c>
      <c r="P4" s="316" t="s">
        <v>44</v>
      </c>
      <c r="Q4" s="316">
        <v>2018</v>
      </c>
      <c r="R4" s="427" t="s">
        <v>247</v>
      </c>
      <c r="S4" s="427"/>
    </row>
    <row r="5" spans="1:19" s="175" customFormat="1" ht="99.75" customHeight="1">
      <c r="A5" s="393"/>
      <c r="B5" s="393" t="s">
        <v>160</v>
      </c>
      <c r="C5" s="393"/>
      <c r="D5" s="323" t="s">
        <v>599</v>
      </c>
      <c r="E5" s="323" t="s">
        <v>600</v>
      </c>
      <c r="F5" s="323" t="s">
        <v>601</v>
      </c>
      <c r="G5" s="323" t="s">
        <v>602</v>
      </c>
      <c r="H5" s="323" t="s">
        <v>603</v>
      </c>
      <c r="I5" s="323" t="s">
        <v>604</v>
      </c>
      <c r="J5" s="323" t="s">
        <v>605</v>
      </c>
      <c r="K5" s="323" t="s">
        <v>599</v>
      </c>
      <c r="L5" s="323" t="s">
        <v>600</v>
      </c>
      <c r="M5" s="323" t="s">
        <v>601</v>
      </c>
      <c r="N5" s="323" t="s">
        <v>602</v>
      </c>
      <c r="O5" s="323" t="s">
        <v>603</v>
      </c>
      <c r="P5" s="323" t="s">
        <v>604</v>
      </c>
      <c r="Q5" s="323" t="s">
        <v>605</v>
      </c>
      <c r="R5" s="429" t="s">
        <v>679</v>
      </c>
      <c r="S5" s="429"/>
    </row>
    <row r="6" spans="1:19" s="7" customFormat="1" ht="33" customHeight="1">
      <c r="A6" s="6">
        <v>1</v>
      </c>
      <c r="B6" s="426" t="s">
        <v>161</v>
      </c>
      <c r="C6" s="426"/>
      <c r="D6" s="267"/>
      <c r="E6" s="267"/>
      <c r="F6" s="267">
        <v>0.1</v>
      </c>
      <c r="G6" s="267">
        <v>0.5</v>
      </c>
      <c r="H6" s="267">
        <v>1.6</v>
      </c>
      <c r="I6" s="267">
        <v>2.1</v>
      </c>
      <c r="J6" s="267">
        <v>4</v>
      </c>
      <c r="K6" s="267"/>
      <c r="L6" s="267"/>
      <c r="M6" s="267">
        <v>0.9</v>
      </c>
      <c r="N6" s="267">
        <v>2.7</v>
      </c>
      <c r="O6" s="267">
        <v>5.2</v>
      </c>
      <c r="P6" s="267">
        <v>5.0999999999999996</v>
      </c>
      <c r="Q6" s="267">
        <v>12.2</v>
      </c>
      <c r="R6" s="17" t="s">
        <v>680</v>
      </c>
      <c r="S6" s="17"/>
    </row>
    <row r="7" spans="1:19" s="7" customFormat="1" ht="54.75" customHeight="1">
      <c r="A7" s="6">
        <v>2</v>
      </c>
      <c r="B7" s="426" t="s">
        <v>162</v>
      </c>
      <c r="C7" s="426"/>
      <c r="D7" s="267">
        <v>25</v>
      </c>
      <c r="E7" s="267">
        <v>27.5</v>
      </c>
      <c r="F7" s="267">
        <v>27.9</v>
      </c>
      <c r="G7" s="267">
        <v>30.1</v>
      </c>
      <c r="H7" s="267">
        <v>31.2</v>
      </c>
      <c r="I7" s="267">
        <v>33.700000000000003</v>
      </c>
      <c r="J7" s="267">
        <v>32.9</v>
      </c>
      <c r="K7" s="267">
        <v>74.5</v>
      </c>
      <c r="L7" s="267">
        <v>73.599999999999994</v>
      </c>
      <c r="M7" s="267">
        <v>71</v>
      </c>
      <c r="N7" s="267">
        <v>74.3</v>
      </c>
      <c r="O7" s="267">
        <v>69.099999999999994</v>
      </c>
      <c r="P7" s="267">
        <v>69</v>
      </c>
      <c r="Q7" s="267">
        <f>40.9+16+1+7.1</f>
        <v>65</v>
      </c>
      <c r="R7" s="426" t="s">
        <v>681</v>
      </c>
      <c r="S7" s="426"/>
    </row>
    <row r="8" spans="1:19" s="7" customFormat="1" ht="36.75" customHeight="1">
      <c r="A8" s="6">
        <v>3</v>
      </c>
      <c r="B8" s="426" t="s">
        <v>163</v>
      </c>
      <c r="C8" s="426"/>
      <c r="D8" s="267">
        <v>47.3</v>
      </c>
      <c r="E8" s="267">
        <v>51.3</v>
      </c>
      <c r="F8" s="267">
        <v>53.2</v>
      </c>
      <c r="G8" s="267">
        <v>54.7</v>
      </c>
      <c r="H8" s="267">
        <v>52.4</v>
      </c>
      <c r="I8" s="267">
        <v>50.9</v>
      </c>
      <c r="J8" s="267">
        <v>53.8</v>
      </c>
      <c r="K8" s="267">
        <v>18.100000000000001</v>
      </c>
      <c r="L8" s="267">
        <v>19.600000000000001</v>
      </c>
      <c r="M8" s="267">
        <v>21.3</v>
      </c>
      <c r="N8" s="267">
        <v>17.5</v>
      </c>
      <c r="O8" s="267">
        <v>19.899999999999999</v>
      </c>
      <c r="P8" s="267">
        <v>17.399999999999999</v>
      </c>
      <c r="Q8" s="267">
        <f>10.4+6.7</f>
        <v>17.100000000000001</v>
      </c>
      <c r="R8" s="17" t="s">
        <v>682</v>
      </c>
      <c r="S8" s="17"/>
    </row>
    <row r="9" spans="1:19" s="7" customFormat="1" ht="30" customHeight="1">
      <c r="A9" s="434">
        <v>4</v>
      </c>
      <c r="B9" s="430" t="s">
        <v>150</v>
      </c>
      <c r="C9" s="159" t="s">
        <v>164</v>
      </c>
      <c r="D9" s="433">
        <v>23.5</v>
      </c>
      <c r="E9" s="433">
        <v>17.899999999999999</v>
      </c>
      <c r="F9" s="267">
        <v>2.8</v>
      </c>
      <c r="G9" s="267">
        <v>5.5</v>
      </c>
      <c r="H9" s="267">
        <v>2.7</v>
      </c>
      <c r="I9" s="267">
        <v>3.6</v>
      </c>
      <c r="J9" s="267">
        <v>2.9</v>
      </c>
      <c r="K9" s="433">
        <v>6</v>
      </c>
      <c r="L9" s="433">
        <v>5.0999999999999996</v>
      </c>
      <c r="M9" s="267">
        <v>1.8</v>
      </c>
      <c r="N9" s="267">
        <v>2.1</v>
      </c>
      <c r="O9" s="267">
        <v>1.1000000000000001</v>
      </c>
      <c r="P9" s="267">
        <v>3.7</v>
      </c>
      <c r="Q9" s="267">
        <v>1.7</v>
      </c>
      <c r="R9" s="430" t="s">
        <v>683</v>
      </c>
      <c r="S9" s="159" t="s">
        <v>684</v>
      </c>
    </row>
    <row r="10" spans="1:19" s="7" customFormat="1" ht="30" customHeight="1">
      <c r="A10" s="434"/>
      <c r="B10" s="431"/>
      <c r="C10" s="159" t="s">
        <v>165</v>
      </c>
      <c r="D10" s="433"/>
      <c r="E10" s="433"/>
      <c r="F10" s="267">
        <v>12.4</v>
      </c>
      <c r="G10" s="267">
        <v>6.3</v>
      </c>
      <c r="H10" s="267">
        <v>9</v>
      </c>
      <c r="I10" s="267">
        <v>6</v>
      </c>
      <c r="J10" s="267">
        <v>4.4000000000000004</v>
      </c>
      <c r="K10" s="433"/>
      <c r="L10" s="433"/>
      <c r="M10" s="267">
        <v>2.9</v>
      </c>
      <c r="N10" s="267">
        <v>1.2</v>
      </c>
      <c r="O10" s="267">
        <v>2.2000000000000002</v>
      </c>
      <c r="P10" s="267">
        <v>1</v>
      </c>
      <c r="Q10" s="267">
        <v>2.4</v>
      </c>
      <c r="R10" s="431"/>
      <c r="S10" s="159" t="s">
        <v>685</v>
      </c>
    </row>
    <row r="11" spans="1:19" s="7" customFormat="1" ht="54" customHeight="1">
      <c r="A11" s="6">
        <v>5</v>
      </c>
      <c r="B11" s="426" t="s">
        <v>166</v>
      </c>
      <c r="C11" s="426"/>
      <c r="D11" s="267"/>
      <c r="E11" s="267"/>
      <c r="F11" s="267">
        <v>0.2</v>
      </c>
      <c r="G11" s="267">
        <v>0.1</v>
      </c>
      <c r="H11" s="267">
        <v>0.2</v>
      </c>
      <c r="I11" s="267">
        <v>0.2</v>
      </c>
      <c r="J11" s="267">
        <v>0.2</v>
      </c>
      <c r="K11" s="267"/>
      <c r="L11" s="267"/>
      <c r="M11" s="267">
        <v>0</v>
      </c>
      <c r="N11" s="267">
        <v>0</v>
      </c>
      <c r="O11" s="267">
        <v>0</v>
      </c>
      <c r="P11" s="267">
        <v>0.1</v>
      </c>
      <c r="Q11" s="267">
        <v>0</v>
      </c>
      <c r="R11" s="426" t="s">
        <v>686</v>
      </c>
      <c r="S11" s="426"/>
    </row>
    <row r="12" spans="1:19" s="7" customFormat="1" ht="64.5" customHeight="1">
      <c r="A12" s="6">
        <v>6</v>
      </c>
      <c r="B12" s="426" t="s">
        <v>167</v>
      </c>
      <c r="C12" s="426"/>
      <c r="D12" s="267">
        <v>3.5</v>
      </c>
      <c r="E12" s="267">
        <v>2.2999999999999998</v>
      </c>
      <c r="F12" s="267">
        <v>2.1</v>
      </c>
      <c r="G12" s="267">
        <v>1.8</v>
      </c>
      <c r="H12" s="267">
        <v>1.1000000000000001</v>
      </c>
      <c r="I12" s="267">
        <v>0.8</v>
      </c>
      <c r="J12" s="267">
        <v>0.9</v>
      </c>
      <c r="K12" s="267">
        <v>0.4</v>
      </c>
      <c r="L12" s="267">
        <v>0.3</v>
      </c>
      <c r="M12" s="267">
        <v>0.8</v>
      </c>
      <c r="N12" s="267">
        <v>0.3</v>
      </c>
      <c r="O12" s="267">
        <v>0.1</v>
      </c>
      <c r="P12" s="267">
        <v>0.4</v>
      </c>
      <c r="Q12" s="267">
        <v>0.2</v>
      </c>
      <c r="R12" s="426" t="s">
        <v>687</v>
      </c>
      <c r="S12" s="426"/>
    </row>
    <row r="13" spans="1:19" s="7" customFormat="1" ht="32.25" customHeight="1">
      <c r="A13" s="6">
        <v>7</v>
      </c>
      <c r="B13" s="426" t="s">
        <v>158</v>
      </c>
      <c r="C13" s="426"/>
      <c r="D13" s="267"/>
      <c r="E13" s="267">
        <v>0.8</v>
      </c>
      <c r="F13" s="267">
        <v>1.1000000000000001</v>
      </c>
      <c r="G13" s="267">
        <v>0.7</v>
      </c>
      <c r="H13" s="267">
        <v>0.7</v>
      </c>
      <c r="I13" s="267">
        <v>1</v>
      </c>
      <c r="J13" s="267">
        <v>0.6</v>
      </c>
      <c r="K13" s="267"/>
      <c r="L13" s="267">
        <v>0.1</v>
      </c>
      <c r="M13" s="267">
        <v>0.2</v>
      </c>
      <c r="N13" s="267">
        <v>0.1</v>
      </c>
      <c r="O13" s="267">
        <v>0</v>
      </c>
      <c r="P13" s="267">
        <v>0.3</v>
      </c>
      <c r="Q13" s="267">
        <v>0.1</v>
      </c>
      <c r="R13" s="424" t="s">
        <v>688</v>
      </c>
      <c r="S13" s="425"/>
    </row>
    <row r="14" spans="1:19" s="7" customFormat="1" ht="30.75" customHeight="1">
      <c r="A14" s="6">
        <v>8</v>
      </c>
      <c r="B14" s="426" t="s">
        <v>168</v>
      </c>
      <c r="C14" s="426"/>
      <c r="D14" s="267">
        <v>0.7</v>
      </c>
      <c r="E14" s="267">
        <v>0.3</v>
      </c>
      <c r="F14" s="267">
        <v>0.1</v>
      </c>
      <c r="G14" s="267">
        <v>0.3</v>
      </c>
      <c r="H14" s="267">
        <v>1.1000000000000001</v>
      </c>
      <c r="I14" s="267" t="s">
        <v>169</v>
      </c>
      <c r="J14" s="267">
        <f>100-SUM(J6:J13)</f>
        <v>0.29999999999999716</v>
      </c>
      <c r="K14" s="267">
        <v>1</v>
      </c>
      <c r="L14" s="267">
        <v>1.3</v>
      </c>
      <c r="M14" s="267">
        <v>1.1000000000000001</v>
      </c>
      <c r="N14" s="267">
        <v>1.9</v>
      </c>
      <c r="O14" s="267">
        <v>2.4</v>
      </c>
      <c r="P14" s="267" t="s">
        <v>170</v>
      </c>
      <c r="Q14" s="267">
        <f>100-SUM(Q6:Q13)</f>
        <v>1.2999999999999829</v>
      </c>
      <c r="R14" s="424" t="s">
        <v>689</v>
      </c>
      <c r="S14" s="425"/>
    </row>
    <row r="15" spans="1:19" s="145" customFormat="1" ht="24.95" customHeight="1">
      <c r="A15" s="421" t="s">
        <v>723</v>
      </c>
      <c r="B15" s="421"/>
      <c r="C15" s="421"/>
      <c r="D15" s="421"/>
      <c r="E15" s="421"/>
      <c r="F15" s="421"/>
      <c r="G15" s="421"/>
      <c r="H15" s="421"/>
      <c r="I15" s="421"/>
      <c r="J15" s="421"/>
      <c r="K15" s="421"/>
      <c r="L15" s="421"/>
      <c r="M15" s="421"/>
      <c r="N15" s="421"/>
      <c r="O15" s="421"/>
      <c r="P15" s="421"/>
      <c r="Q15" s="421"/>
      <c r="R15" s="421"/>
      <c r="S15" s="421"/>
    </row>
    <row r="16" spans="1:19" s="2" customFormat="1" ht="24.95" customHeight="1">
      <c r="A16" s="422" t="s">
        <v>678</v>
      </c>
      <c r="B16" s="422"/>
      <c r="C16" s="422"/>
      <c r="D16" s="422"/>
      <c r="E16" s="422"/>
      <c r="F16" s="422"/>
      <c r="G16" s="422"/>
      <c r="H16" s="422"/>
      <c r="I16" s="422"/>
      <c r="J16" s="422"/>
      <c r="K16" s="422"/>
      <c r="L16" s="422"/>
      <c r="M16" s="422"/>
      <c r="N16" s="422"/>
      <c r="O16" s="422"/>
      <c r="P16" s="422"/>
      <c r="Q16" s="422"/>
      <c r="R16" s="422"/>
      <c r="S16" s="422"/>
    </row>
    <row r="17" spans="1:19" s="2" customFormat="1" ht="24.95" customHeight="1">
      <c r="A17" s="423" t="s">
        <v>729</v>
      </c>
      <c r="B17" s="423"/>
      <c r="C17" s="423"/>
      <c r="D17" s="423"/>
      <c r="E17" s="423"/>
      <c r="F17" s="423"/>
      <c r="G17" s="423"/>
      <c r="H17" s="423"/>
      <c r="I17" s="423"/>
      <c r="J17" s="423"/>
      <c r="K17" s="423"/>
      <c r="L17" s="423"/>
      <c r="M17" s="423"/>
      <c r="N17" s="423"/>
      <c r="O17" s="423"/>
      <c r="P17" s="423"/>
      <c r="Q17" s="423"/>
      <c r="R17" s="423"/>
      <c r="S17" s="423"/>
    </row>
    <row r="18" spans="1:19">
      <c r="E18" s="8"/>
    </row>
  </sheetData>
  <mergeCells count="33">
    <mergeCell ref="A1:S1"/>
    <mergeCell ref="A2:S2"/>
    <mergeCell ref="B13:C13"/>
    <mergeCell ref="L9:L10"/>
    <mergeCell ref="K9:K10"/>
    <mergeCell ref="B6:C6"/>
    <mergeCell ref="B7:C7"/>
    <mergeCell ref="R7:S7"/>
    <mergeCell ref="R11:S11"/>
    <mergeCell ref="R12:S12"/>
    <mergeCell ref="D9:D10"/>
    <mergeCell ref="B8:C8"/>
    <mergeCell ref="A9:A10"/>
    <mergeCell ref="E9:E10"/>
    <mergeCell ref="B11:C11"/>
    <mergeCell ref="B12:C12"/>
    <mergeCell ref="R4:S4"/>
    <mergeCell ref="R3:S3"/>
    <mergeCell ref="R5:S5"/>
    <mergeCell ref="B5:C5"/>
    <mergeCell ref="R9:R10"/>
    <mergeCell ref="B9:B10"/>
    <mergeCell ref="A3:A5"/>
    <mergeCell ref="B3:C3"/>
    <mergeCell ref="B4:C4"/>
    <mergeCell ref="D3:J3"/>
    <mergeCell ref="K3:Q3"/>
    <mergeCell ref="A15:S15"/>
    <mergeCell ref="A16:S16"/>
    <mergeCell ref="A17:S17"/>
    <mergeCell ref="R13:S13"/>
    <mergeCell ref="R14:S14"/>
    <mergeCell ref="B14:C14"/>
  </mergeCells>
  <conditionalFormatting sqref="A6:S14">
    <cfRule type="expression" dxfId="14" priority="1">
      <formula>MOD(ROW(),3)=0</formula>
    </cfRule>
  </conditionalFormatting>
  <printOptions horizontalCentered="1" verticalCentered="1"/>
  <pageMargins left="0.7" right="0.7" top="0.64" bottom="0.75" header="0.3" footer="0.3"/>
  <pageSetup paperSize="9" scale="87" fitToHeight="0" orientation="landscape" r:id="rId1"/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>
  <dimension ref="A1:AA96"/>
  <sheetViews>
    <sheetView showWhiteSpace="0" view="pageBreakPreview" topLeftCell="A34" zoomScaleSheetLayoutView="100" workbookViewId="0">
      <selection activeCell="D31" sqref="D31"/>
    </sheetView>
  </sheetViews>
  <sheetFormatPr defaultColWidth="9.140625" defaultRowHeight="12.75"/>
  <cols>
    <col min="1" max="1" width="19.5703125" style="152" customWidth="1"/>
    <col min="2" max="2" width="10.7109375" style="152" customWidth="1"/>
    <col min="3" max="3" width="13.28515625" style="152" customWidth="1"/>
    <col min="4" max="5" width="10.7109375" style="152" customWidth="1"/>
    <col min="6" max="6" width="12" style="152" customWidth="1"/>
    <col min="7" max="8" width="10.7109375" style="152" customWidth="1"/>
    <col min="9" max="10" width="10.7109375" style="152" hidden="1" customWidth="1"/>
    <col min="11" max="12" width="10.7109375" style="152" customWidth="1"/>
    <col min="13" max="13" width="10.7109375" style="152" hidden="1" customWidth="1"/>
    <col min="14" max="14" width="25.7109375" style="152" customWidth="1"/>
    <col min="15" max="15" width="11.140625" style="152" customWidth="1"/>
    <col min="16" max="17" width="7.85546875" style="152" customWidth="1"/>
    <col min="18" max="20" width="10.5703125" style="152" customWidth="1"/>
    <col min="21" max="21" width="8.85546875" style="152" customWidth="1"/>
    <col min="22" max="25" width="7.140625" style="152" customWidth="1"/>
    <col min="26" max="26" width="8" style="152" customWidth="1"/>
    <col min="27" max="27" width="27.42578125" style="153" customWidth="1"/>
    <col min="28" max="16384" width="9.140625" style="153"/>
  </cols>
  <sheetData>
    <row r="1" spans="1:27" s="176" customFormat="1" ht="17.100000000000001" customHeight="1">
      <c r="A1" s="439" t="s">
        <v>581</v>
      </c>
      <c r="B1" s="439"/>
      <c r="C1" s="439"/>
      <c r="D1" s="439"/>
      <c r="E1" s="439"/>
      <c r="F1" s="439"/>
      <c r="G1" s="439"/>
      <c r="H1" s="439"/>
      <c r="I1" s="439"/>
      <c r="J1" s="439"/>
      <c r="K1" s="439"/>
      <c r="L1" s="439"/>
      <c r="M1" s="439"/>
      <c r="N1" s="439"/>
      <c r="O1" s="177"/>
      <c r="P1" s="177"/>
      <c r="Q1" s="177"/>
      <c r="R1" s="177"/>
      <c r="S1" s="177"/>
      <c r="T1" s="177"/>
      <c r="U1" s="177"/>
      <c r="V1" s="177"/>
    </row>
    <row r="2" spans="1:27" s="176" customFormat="1" ht="17.100000000000001" customHeight="1">
      <c r="A2" s="439" t="s">
        <v>583</v>
      </c>
      <c r="B2" s="439"/>
      <c r="C2" s="439"/>
      <c r="D2" s="439"/>
      <c r="E2" s="439"/>
      <c r="F2" s="439"/>
      <c r="G2" s="439"/>
      <c r="H2" s="439"/>
      <c r="I2" s="439"/>
      <c r="J2" s="439"/>
      <c r="K2" s="439"/>
      <c r="L2" s="439"/>
      <c r="M2" s="439"/>
      <c r="N2" s="439"/>
      <c r="O2" s="177"/>
      <c r="P2" s="177"/>
      <c r="Q2" s="177"/>
      <c r="R2" s="177"/>
      <c r="S2" s="177"/>
      <c r="T2" s="177"/>
      <c r="U2" s="177"/>
      <c r="V2" s="177"/>
      <c r="W2" s="178"/>
    </row>
    <row r="3" spans="1:27" s="176" customFormat="1" ht="17.100000000000001" customHeight="1">
      <c r="A3" s="444" t="s">
        <v>521</v>
      </c>
      <c r="B3" s="444"/>
      <c r="C3" s="444"/>
      <c r="D3" s="444"/>
      <c r="E3" s="444"/>
      <c r="F3" s="444"/>
      <c r="G3" s="444"/>
      <c r="H3" s="444"/>
      <c r="I3" s="444"/>
      <c r="J3" s="444"/>
      <c r="K3" s="444"/>
      <c r="L3" s="444"/>
      <c r="M3" s="444"/>
      <c r="N3" s="444"/>
      <c r="O3" s="235"/>
      <c r="P3" s="235"/>
      <c r="Q3" s="235"/>
      <c r="R3" s="235"/>
      <c r="S3" s="235"/>
      <c r="T3" s="235"/>
      <c r="U3" s="235"/>
      <c r="V3" s="236"/>
      <c r="W3" s="236"/>
      <c r="X3" s="145"/>
      <c r="Y3" s="145"/>
      <c r="Z3" s="145"/>
      <c r="AA3" s="145"/>
    </row>
    <row r="4" spans="1:27" s="176" customFormat="1" ht="30" customHeight="1">
      <c r="A4" s="443" t="s">
        <v>151</v>
      </c>
      <c r="B4" s="437" t="s">
        <v>609</v>
      </c>
      <c r="C4" s="438"/>
      <c r="D4" s="438"/>
      <c r="E4" s="438"/>
      <c r="F4" s="438"/>
      <c r="G4" s="438"/>
      <c r="H4" s="438"/>
      <c r="I4" s="438"/>
      <c r="J4" s="438"/>
      <c r="K4" s="438"/>
      <c r="L4" s="438"/>
      <c r="M4" s="438"/>
      <c r="N4" s="440" t="s">
        <v>195</v>
      </c>
      <c r="O4" s="145"/>
      <c r="P4" s="145"/>
      <c r="Q4" s="145"/>
      <c r="R4" s="145"/>
      <c r="S4" s="145"/>
      <c r="T4" s="145"/>
      <c r="U4" s="145"/>
      <c r="V4" s="145"/>
      <c r="W4" s="145"/>
      <c r="X4" s="145"/>
      <c r="Y4" s="145"/>
      <c r="Z4" s="145"/>
      <c r="AA4" s="145"/>
    </row>
    <row r="5" spans="1:27" s="176" customFormat="1" ht="30" customHeight="1">
      <c r="A5" s="443"/>
      <c r="B5" s="393" t="s">
        <v>519</v>
      </c>
      <c r="C5" s="440" t="s">
        <v>606</v>
      </c>
      <c r="D5" s="440" t="s">
        <v>607</v>
      </c>
      <c r="E5" s="393" t="s">
        <v>512</v>
      </c>
      <c r="F5" s="393"/>
      <c r="G5" s="440" t="s">
        <v>509</v>
      </c>
      <c r="H5" s="440" t="s">
        <v>530</v>
      </c>
      <c r="I5" s="393" t="s">
        <v>511</v>
      </c>
      <c r="J5" s="393"/>
      <c r="K5" s="440" t="s">
        <v>608</v>
      </c>
      <c r="L5" s="440" t="s">
        <v>532</v>
      </c>
      <c r="M5" s="437" t="s">
        <v>507</v>
      </c>
      <c r="N5" s="441"/>
      <c r="O5" s="145"/>
      <c r="P5" s="145"/>
      <c r="Q5" s="145"/>
      <c r="R5" s="145"/>
      <c r="S5" s="145"/>
      <c r="T5" s="145"/>
      <c r="U5" s="145"/>
      <c r="V5" s="145"/>
      <c r="W5" s="145"/>
      <c r="X5" s="145"/>
      <c r="Y5" s="145"/>
      <c r="Z5" s="145"/>
      <c r="AA5" s="145"/>
    </row>
    <row r="6" spans="1:27" s="176" customFormat="1" ht="90" customHeight="1">
      <c r="A6" s="443"/>
      <c r="B6" s="393"/>
      <c r="C6" s="442"/>
      <c r="D6" s="442"/>
      <c r="E6" s="323" t="s">
        <v>506</v>
      </c>
      <c r="F6" s="323" t="s">
        <v>502</v>
      </c>
      <c r="G6" s="442"/>
      <c r="H6" s="442"/>
      <c r="I6" s="323" t="s">
        <v>505</v>
      </c>
      <c r="J6" s="323" t="s">
        <v>504</v>
      </c>
      <c r="K6" s="442"/>
      <c r="L6" s="442"/>
      <c r="M6" s="437"/>
      <c r="N6" s="442"/>
      <c r="O6" s="145"/>
      <c r="P6" s="145"/>
      <c r="Q6" s="145"/>
      <c r="R6" s="145"/>
      <c r="S6" s="145"/>
      <c r="T6" s="145"/>
      <c r="U6" s="145"/>
      <c r="V6" s="145"/>
      <c r="W6" s="145"/>
      <c r="X6" s="145"/>
      <c r="Y6" s="145"/>
      <c r="Z6" s="145"/>
      <c r="AA6" s="145"/>
    </row>
    <row r="7" spans="1:27" s="176" customFormat="1" ht="17.100000000000001" customHeight="1">
      <c r="A7" s="17" t="s">
        <v>10</v>
      </c>
      <c r="B7" s="352">
        <v>30.5</v>
      </c>
      <c r="C7" s="352">
        <v>47.6</v>
      </c>
      <c r="D7" s="352">
        <v>16.299999999999997</v>
      </c>
      <c r="E7" s="352">
        <v>1.1000000000000001</v>
      </c>
      <c r="F7" s="352">
        <v>2.7</v>
      </c>
      <c r="G7" s="352">
        <v>0</v>
      </c>
      <c r="H7" s="352">
        <v>1.1000000000000001</v>
      </c>
      <c r="I7" s="352">
        <v>0.1</v>
      </c>
      <c r="J7" s="352">
        <v>0.7</v>
      </c>
      <c r="K7" s="352">
        <f>I7+J7</f>
        <v>0.79999999999999993</v>
      </c>
      <c r="L7" s="352">
        <v>0</v>
      </c>
      <c r="M7" s="335">
        <v>100</v>
      </c>
      <c r="N7" s="268" t="s">
        <v>346</v>
      </c>
      <c r="O7" s="145"/>
      <c r="P7" s="145"/>
      <c r="Q7" s="145"/>
      <c r="R7" s="145"/>
      <c r="S7" s="145"/>
      <c r="T7" s="145"/>
      <c r="U7" s="145"/>
      <c r="V7" s="145"/>
      <c r="W7" s="145"/>
      <c r="X7" s="145"/>
      <c r="Y7" s="145"/>
      <c r="Z7" s="145"/>
      <c r="AA7" s="145"/>
    </row>
    <row r="8" spans="1:27" s="176" customFormat="1" ht="17.100000000000001" customHeight="1">
      <c r="A8" s="17" t="s">
        <v>11</v>
      </c>
      <c r="B8" s="352">
        <v>0</v>
      </c>
      <c r="C8" s="352">
        <v>66.7</v>
      </c>
      <c r="D8" s="352">
        <v>23.6</v>
      </c>
      <c r="E8" s="352">
        <v>8.4</v>
      </c>
      <c r="F8" s="352">
        <v>0</v>
      </c>
      <c r="G8" s="352">
        <v>0</v>
      </c>
      <c r="H8" s="352">
        <v>0.9</v>
      </c>
      <c r="I8" s="352">
        <v>0.2</v>
      </c>
      <c r="J8" s="352">
        <v>0</v>
      </c>
      <c r="K8" s="352">
        <f t="shared" ref="K8:K45" si="0">I8+J8</f>
        <v>0.2</v>
      </c>
      <c r="L8" s="352">
        <v>0.2</v>
      </c>
      <c r="M8" s="335">
        <v>100</v>
      </c>
      <c r="N8" s="269" t="s">
        <v>347</v>
      </c>
      <c r="O8" s="145"/>
      <c r="P8" s="145"/>
      <c r="Q8" s="145"/>
      <c r="R8" s="145"/>
      <c r="S8" s="145"/>
      <c r="T8" s="145"/>
      <c r="U8" s="145"/>
      <c r="V8" s="145"/>
      <c r="W8" s="145"/>
      <c r="X8" s="145"/>
      <c r="Y8" s="145"/>
      <c r="Z8" s="145"/>
      <c r="AA8" s="145"/>
    </row>
    <row r="9" spans="1:27" s="176" customFormat="1" ht="17.100000000000001" customHeight="1">
      <c r="A9" s="17" t="s">
        <v>0</v>
      </c>
      <c r="B9" s="352">
        <v>0</v>
      </c>
      <c r="C9" s="352">
        <v>8.1</v>
      </c>
      <c r="D9" s="352">
        <v>74.599999999999994</v>
      </c>
      <c r="E9" s="352">
        <v>7.3</v>
      </c>
      <c r="F9" s="352">
        <v>5.2</v>
      </c>
      <c r="G9" s="352">
        <v>0.1</v>
      </c>
      <c r="H9" s="352">
        <v>4.0999999999999996</v>
      </c>
      <c r="I9" s="352">
        <v>0</v>
      </c>
      <c r="J9" s="352">
        <v>0</v>
      </c>
      <c r="K9" s="352">
        <f t="shared" si="0"/>
        <v>0</v>
      </c>
      <c r="L9" s="352">
        <v>0.60000000000000009</v>
      </c>
      <c r="M9" s="335">
        <v>100</v>
      </c>
      <c r="N9" s="269" t="s">
        <v>348</v>
      </c>
      <c r="O9" s="145"/>
      <c r="P9" s="145"/>
      <c r="Q9" s="145"/>
      <c r="R9" s="145"/>
      <c r="S9" s="145"/>
      <c r="T9" s="145"/>
      <c r="U9" s="145"/>
      <c r="V9" s="145"/>
      <c r="W9" s="145"/>
      <c r="X9" s="145"/>
      <c r="Y9" s="145"/>
      <c r="Z9" s="145"/>
      <c r="AA9" s="145"/>
    </row>
    <row r="10" spans="1:27" s="176" customFormat="1" ht="17.100000000000001" customHeight="1">
      <c r="A10" s="17" t="s">
        <v>1</v>
      </c>
      <c r="B10" s="352">
        <v>0.8</v>
      </c>
      <c r="C10" s="352">
        <v>1.7000000000000002</v>
      </c>
      <c r="D10" s="352">
        <v>97.2</v>
      </c>
      <c r="E10" s="352">
        <v>0.1</v>
      </c>
      <c r="F10" s="352">
        <v>0.2</v>
      </c>
      <c r="G10" s="352">
        <v>0</v>
      </c>
      <c r="H10" s="352">
        <v>0</v>
      </c>
      <c r="I10" s="352">
        <v>0</v>
      </c>
      <c r="J10" s="352">
        <v>0</v>
      </c>
      <c r="K10" s="352">
        <f t="shared" si="0"/>
        <v>0</v>
      </c>
      <c r="L10" s="352">
        <v>0</v>
      </c>
      <c r="M10" s="335">
        <v>100</v>
      </c>
      <c r="N10" s="269" t="s">
        <v>349</v>
      </c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</row>
    <row r="11" spans="1:27" s="176" customFormat="1" ht="17.100000000000001" customHeight="1">
      <c r="A11" s="17" t="s">
        <v>34</v>
      </c>
      <c r="B11" s="352">
        <v>0</v>
      </c>
      <c r="C11" s="352">
        <v>23.6</v>
      </c>
      <c r="D11" s="352">
        <v>65.900000000000006</v>
      </c>
      <c r="E11" s="352">
        <v>4.5</v>
      </c>
      <c r="F11" s="352">
        <v>4.2</v>
      </c>
      <c r="G11" s="352">
        <v>0</v>
      </c>
      <c r="H11" s="352">
        <v>1.6</v>
      </c>
      <c r="I11" s="352">
        <v>0</v>
      </c>
      <c r="J11" s="352">
        <v>0</v>
      </c>
      <c r="K11" s="352">
        <f t="shared" si="0"/>
        <v>0</v>
      </c>
      <c r="L11" s="352">
        <v>0</v>
      </c>
      <c r="M11" s="335">
        <v>100</v>
      </c>
      <c r="N11" s="269" t="s">
        <v>350</v>
      </c>
      <c r="O11" s="145"/>
      <c r="P11" s="145"/>
      <c r="Q11" s="145"/>
      <c r="R11" s="145"/>
      <c r="S11" s="145"/>
      <c r="T11" s="145"/>
      <c r="U11" s="145"/>
      <c r="V11" s="145"/>
      <c r="W11" s="145"/>
      <c r="X11" s="145"/>
      <c r="Y11" s="145"/>
      <c r="Z11" s="145"/>
      <c r="AA11" s="145"/>
    </row>
    <row r="12" spans="1:27" s="176" customFormat="1" ht="17.100000000000001" customHeight="1">
      <c r="A12" s="17" t="s">
        <v>12</v>
      </c>
      <c r="B12" s="352">
        <v>33.4</v>
      </c>
      <c r="C12" s="352">
        <v>54.800000000000004</v>
      </c>
      <c r="D12" s="352">
        <v>7.9</v>
      </c>
      <c r="E12" s="352">
        <v>0</v>
      </c>
      <c r="F12" s="352">
        <v>0</v>
      </c>
      <c r="G12" s="352">
        <v>0</v>
      </c>
      <c r="H12" s="352">
        <v>0</v>
      </c>
      <c r="I12" s="352">
        <v>3.8</v>
      </c>
      <c r="J12" s="352">
        <v>0</v>
      </c>
      <c r="K12" s="352">
        <f t="shared" si="0"/>
        <v>3.8</v>
      </c>
      <c r="L12" s="352">
        <v>0</v>
      </c>
      <c r="M12" s="335">
        <v>100</v>
      </c>
      <c r="N12" s="269" t="s">
        <v>351</v>
      </c>
      <c r="O12" s="145"/>
      <c r="P12" s="145"/>
      <c r="Q12" s="145"/>
      <c r="R12" s="145"/>
      <c r="S12" s="145"/>
      <c r="T12" s="145"/>
      <c r="U12" s="145"/>
      <c r="V12" s="145"/>
      <c r="W12" s="145"/>
      <c r="X12" s="145"/>
      <c r="Y12" s="145"/>
      <c r="Z12" s="145"/>
      <c r="AA12" s="145"/>
    </row>
    <row r="13" spans="1:27" s="176" customFormat="1" ht="17.100000000000001" customHeight="1">
      <c r="A13" s="17" t="s">
        <v>13</v>
      </c>
      <c r="B13" s="352">
        <v>0</v>
      </c>
      <c r="C13" s="352">
        <v>96</v>
      </c>
      <c r="D13" s="352">
        <v>1.6</v>
      </c>
      <c r="E13" s="352">
        <v>1.9</v>
      </c>
      <c r="F13" s="352">
        <v>0</v>
      </c>
      <c r="G13" s="352">
        <v>0</v>
      </c>
      <c r="H13" s="352">
        <v>0.5</v>
      </c>
      <c r="I13" s="352">
        <v>0</v>
      </c>
      <c r="J13" s="352">
        <v>0</v>
      </c>
      <c r="K13" s="352">
        <f t="shared" si="0"/>
        <v>0</v>
      </c>
      <c r="L13" s="352">
        <v>0</v>
      </c>
      <c r="M13" s="335">
        <v>100</v>
      </c>
      <c r="N13" s="269" t="s">
        <v>352</v>
      </c>
      <c r="O13" s="145"/>
      <c r="P13" s="145"/>
      <c r="Q13" s="145"/>
      <c r="R13" s="145"/>
      <c r="S13" s="145"/>
      <c r="T13" s="145"/>
      <c r="U13" s="145"/>
      <c r="V13" s="145"/>
      <c r="W13" s="145"/>
      <c r="X13" s="145"/>
      <c r="Y13" s="145"/>
      <c r="Z13" s="145"/>
      <c r="AA13" s="145"/>
    </row>
    <row r="14" spans="1:27" s="176" customFormat="1" ht="17.100000000000001" customHeight="1">
      <c r="A14" s="17" t="s">
        <v>25</v>
      </c>
      <c r="B14" s="352">
        <v>4.0999999999999996</v>
      </c>
      <c r="C14" s="352">
        <v>69.400000000000006</v>
      </c>
      <c r="D14" s="352">
        <v>21.7</v>
      </c>
      <c r="E14" s="352">
        <v>3</v>
      </c>
      <c r="F14" s="352">
        <v>1</v>
      </c>
      <c r="G14" s="352">
        <v>0</v>
      </c>
      <c r="H14" s="352">
        <v>0.5</v>
      </c>
      <c r="I14" s="352">
        <v>0.3</v>
      </c>
      <c r="J14" s="352">
        <v>0</v>
      </c>
      <c r="K14" s="352">
        <f t="shared" si="0"/>
        <v>0.3</v>
      </c>
      <c r="L14" s="352">
        <v>0</v>
      </c>
      <c r="M14" s="335">
        <v>100</v>
      </c>
      <c r="N14" s="269" t="s">
        <v>353</v>
      </c>
      <c r="O14" s="145"/>
      <c r="P14" s="145"/>
      <c r="Q14" s="145"/>
      <c r="R14" s="145"/>
      <c r="S14" s="145"/>
      <c r="T14" s="145"/>
      <c r="U14" s="145"/>
      <c r="V14" s="145"/>
      <c r="W14" s="145"/>
      <c r="X14" s="145"/>
      <c r="Y14" s="145"/>
      <c r="Z14" s="145"/>
      <c r="AA14" s="145"/>
    </row>
    <row r="15" spans="1:27" s="176" customFormat="1" ht="17.100000000000001" customHeight="1">
      <c r="A15" s="17" t="s">
        <v>14</v>
      </c>
      <c r="B15" s="352">
        <v>3.2</v>
      </c>
      <c r="C15" s="352">
        <v>60.2</v>
      </c>
      <c r="D15" s="352">
        <v>36.5</v>
      </c>
      <c r="E15" s="352">
        <v>0</v>
      </c>
      <c r="F15" s="352">
        <v>0.1</v>
      </c>
      <c r="G15" s="352">
        <v>0</v>
      </c>
      <c r="H15" s="352">
        <v>0</v>
      </c>
      <c r="I15" s="352">
        <v>0</v>
      </c>
      <c r="J15" s="352">
        <v>0</v>
      </c>
      <c r="K15" s="352">
        <f t="shared" si="0"/>
        <v>0</v>
      </c>
      <c r="L15" s="352">
        <v>0</v>
      </c>
      <c r="M15" s="335">
        <v>100</v>
      </c>
      <c r="N15" s="269" t="s">
        <v>354</v>
      </c>
      <c r="O15" s="145"/>
      <c r="P15" s="145"/>
      <c r="Q15" s="145"/>
      <c r="R15" s="145"/>
      <c r="S15" s="145"/>
      <c r="T15" s="145"/>
      <c r="U15" s="145"/>
      <c r="V15" s="145"/>
      <c r="W15" s="145"/>
      <c r="X15" s="145"/>
      <c r="Y15" s="145"/>
      <c r="Z15" s="145"/>
      <c r="AA15" s="145"/>
    </row>
    <row r="16" spans="1:27" s="176" customFormat="1" ht="17.100000000000001" customHeight="1">
      <c r="A16" s="17" t="s">
        <v>2</v>
      </c>
      <c r="B16" s="352">
        <v>0</v>
      </c>
      <c r="C16" s="352">
        <v>84.2</v>
      </c>
      <c r="D16" s="352">
        <v>10.3</v>
      </c>
      <c r="E16" s="352">
        <v>0.9</v>
      </c>
      <c r="F16" s="352">
        <v>1.2</v>
      </c>
      <c r="G16" s="352">
        <v>0</v>
      </c>
      <c r="H16" s="352">
        <v>0.5</v>
      </c>
      <c r="I16" s="352">
        <v>0</v>
      </c>
      <c r="J16" s="352">
        <v>0</v>
      </c>
      <c r="K16" s="352">
        <f t="shared" si="0"/>
        <v>0</v>
      </c>
      <c r="L16" s="352">
        <v>3</v>
      </c>
      <c r="M16" s="335">
        <v>100</v>
      </c>
      <c r="N16" s="269" t="s">
        <v>355</v>
      </c>
      <c r="O16" s="145"/>
      <c r="P16" s="145"/>
      <c r="Q16" s="145"/>
      <c r="R16" s="145"/>
      <c r="S16" s="145"/>
      <c r="T16" s="145"/>
      <c r="U16" s="145"/>
      <c r="V16" s="145"/>
      <c r="W16" s="145"/>
      <c r="X16" s="145"/>
      <c r="Y16" s="145"/>
      <c r="Z16" s="145"/>
      <c r="AA16" s="145"/>
    </row>
    <row r="17" spans="1:27" s="176" customFormat="1" ht="17.100000000000001" customHeight="1">
      <c r="A17" s="17" t="s">
        <v>32</v>
      </c>
      <c r="B17" s="352">
        <v>0</v>
      </c>
      <c r="C17" s="352">
        <v>74.8</v>
      </c>
      <c r="D17" s="352">
        <v>11.1</v>
      </c>
      <c r="E17" s="352">
        <v>0.3</v>
      </c>
      <c r="F17" s="352">
        <v>0.1</v>
      </c>
      <c r="G17" s="352">
        <v>0</v>
      </c>
      <c r="H17" s="352">
        <v>1</v>
      </c>
      <c r="I17" s="352">
        <v>0</v>
      </c>
      <c r="J17" s="352">
        <v>0</v>
      </c>
      <c r="K17" s="352">
        <f t="shared" si="0"/>
        <v>0</v>
      </c>
      <c r="L17" s="352">
        <v>12.600000000000001</v>
      </c>
      <c r="M17" s="335">
        <v>100</v>
      </c>
      <c r="N17" s="269" t="s">
        <v>356</v>
      </c>
      <c r="O17" s="145"/>
      <c r="P17" s="145"/>
      <c r="Q17" s="145"/>
      <c r="R17" s="145"/>
      <c r="S17" s="145"/>
      <c r="T17" s="145"/>
      <c r="U17" s="145"/>
      <c r="V17" s="145"/>
      <c r="W17" s="145"/>
      <c r="X17" s="145"/>
      <c r="Y17" s="145"/>
      <c r="Z17" s="145"/>
      <c r="AA17" s="145"/>
    </row>
    <row r="18" spans="1:27" s="176" customFormat="1" ht="17.100000000000001" customHeight="1">
      <c r="A18" s="17" t="s">
        <v>3</v>
      </c>
      <c r="B18" s="352">
        <v>0.2</v>
      </c>
      <c r="C18" s="352">
        <v>1.7</v>
      </c>
      <c r="D18" s="352">
        <v>72.2</v>
      </c>
      <c r="E18" s="352">
        <v>12</v>
      </c>
      <c r="F18" s="352">
        <v>13.2</v>
      </c>
      <c r="G18" s="352">
        <v>0</v>
      </c>
      <c r="H18" s="352">
        <v>0.7</v>
      </c>
      <c r="I18" s="352">
        <v>0</v>
      </c>
      <c r="J18" s="352">
        <v>0</v>
      </c>
      <c r="K18" s="352">
        <f t="shared" si="0"/>
        <v>0</v>
      </c>
      <c r="L18" s="352">
        <v>0</v>
      </c>
      <c r="M18" s="335">
        <v>100</v>
      </c>
      <c r="N18" s="269" t="s">
        <v>357</v>
      </c>
      <c r="O18" s="145"/>
      <c r="P18" s="145"/>
      <c r="Q18" s="145"/>
      <c r="R18" s="145"/>
      <c r="S18" s="145"/>
      <c r="T18" s="145"/>
      <c r="U18" s="145"/>
      <c r="V18" s="145"/>
      <c r="W18" s="145"/>
      <c r="X18" s="145"/>
      <c r="Y18" s="145"/>
      <c r="Z18" s="145"/>
      <c r="AA18" s="145"/>
    </row>
    <row r="19" spans="1:27" s="176" customFormat="1" ht="17.100000000000001" customHeight="1">
      <c r="A19" s="17" t="s">
        <v>15</v>
      </c>
      <c r="B19" s="352">
        <v>16.100000000000001</v>
      </c>
      <c r="C19" s="352">
        <v>66.8</v>
      </c>
      <c r="D19" s="352">
        <v>8.6999999999999993</v>
      </c>
      <c r="E19" s="352">
        <v>2.8</v>
      </c>
      <c r="F19" s="352">
        <v>4.8</v>
      </c>
      <c r="G19" s="352">
        <v>0</v>
      </c>
      <c r="H19" s="352">
        <v>0.79999999999999993</v>
      </c>
      <c r="I19" s="352">
        <v>0</v>
      </c>
      <c r="J19" s="352">
        <v>0</v>
      </c>
      <c r="K19" s="352">
        <f t="shared" si="0"/>
        <v>0</v>
      </c>
      <c r="L19" s="352">
        <v>0</v>
      </c>
      <c r="M19" s="335">
        <v>100</v>
      </c>
      <c r="N19" s="269" t="s">
        <v>358</v>
      </c>
      <c r="O19" s="145"/>
      <c r="P19" s="145"/>
      <c r="Q19" s="145"/>
      <c r="R19" s="145"/>
      <c r="S19" s="145"/>
      <c r="T19" s="145"/>
      <c r="U19" s="145"/>
      <c r="V19" s="145"/>
      <c r="W19" s="145"/>
      <c r="X19" s="145"/>
      <c r="Y19" s="145"/>
      <c r="Z19" s="145"/>
      <c r="AA19" s="145"/>
    </row>
    <row r="20" spans="1:27" s="176" customFormat="1" ht="17.100000000000001" customHeight="1">
      <c r="A20" s="17" t="s">
        <v>4</v>
      </c>
      <c r="B20" s="352">
        <v>0.1</v>
      </c>
      <c r="C20" s="352">
        <v>15.3</v>
      </c>
      <c r="D20" s="352">
        <v>6.8</v>
      </c>
      <c r="E20" s="352">
        <v>32.5</v>
      </c>
      <c r="F20" s="352">
        <v>44.1</v>
      </c>
      <c r="G20" s="352">
        <v>0.1</v>
      </c>
      <c r="H20" s="352">
        <v>0.2</v>
      </c>
      <c r="I20" s="352">
        <v>0</v>
      </c>
      <c r="J20" s="352">
        <v>0.5</v>
      </c>
      <c r="K20" s="352">
        <f t="shared" si="0"/>
        <v>0.5</v>
      </c>
      <c r="L20" s="352">
        <v>0.5</v>
      </c>
      <c r="M20" s="335">
        <v>100</v>
      </c>
      <c r="N20" s="269" t="s">
        <v>359</v>
      </c>
      <c r="O20" s="145"/>
      <c r="P20" s="145"/>
      <c r="Q20" s="145"/>
      <c r="R20" s="145"/>
      <c r="S20" s="145"/>
      <c r="T20" s="145"/>
      <c r="U20" s="145"/>
      <c r="V20" s="145"/>
      <c r="W20" s="145"/>
      <c r="X20" s="145"/>
      <c r="Y20" s="145"/>
      <c r="Z20" s="145"/>
      <c r="AA20" s="145"/>
    </row>
    <row r="21" spans="1:27" s="176" customFormat="1" ht="17.100000000000001" customHeight="1">
      <c r="A21" s="17" t="s">
        <v>5</v>
      </c>
      <c r="B21" s="352">
        <v>0</v>
      </c>
      <c r="C21" s="352">
        <v>19</v>
      </c>
      <c r="D21" s="352">
        <v>65.099999999999994</v>
      </c>
      <c r="E21" s="352">
        <v>4.2</v>
      </c>
      <c r="F21" s="352">
        <v>11.3</v>
      </c>
      <c r="G21" s="352">
        <v>0</v>
      </c>
      <c r="H21" s="352">
        <v>0.2</v>
      </c>
      <c r="I21" s="352">
        <v>0</v>
      </c>
      <c r="J21" s="352">
        <v>0.3</v>
      </c>
      <c r="K21" s="352">
        <f t="shared" si="0"/>
        <v>0.3</v>
      </c>
      <c r="L21" s="352">
        <v>0.1</v>
      </c>
      <c r="M21" s="335">
        <v>100</v>
      </c>
      <c r="N21" s="269" t="s">
        <v>360</v>
      </c>
      <c r="O21" s="145"/>
      <c r="P21" s="145"/>
      <c r="Q21" s="145"/>
      <c r="R21" s="145"/>
      <c r="S21" s="145"/>
      <c r="T21" s="145"/>
      <c r="U21" s="145"/>
      <c r="V21" s="145"/>
      <c r="W21" s="145"/>
      <c r="X21" s="145"/>
      <c r="Y21" s="145"/>
      <c r="Z21" s="145"/>
      <c r="AA21" s="145"/>
    </row>
    <row r="22" spans="1:27" s="176" customFormat="1" ht="17.100000000000001" customHeight="1">
      <c r="A22" s="17" t="s">
        <v>16</v>
      </c>
      <c r="B22" s="352">
        <v>2.2999999999999998</v>
      </c>
      <c r="C22" s="352">
        <v>68.7</v>
      </c>
      <c r="D22" s="352">
        <v>17.5</v>
      </c>
      <c r="E22" s="352">
        <v>4.3</v>
      </c>
      <c r="F22" s="352">
        <v>5.9</v>
      </c>
      <c r="G22" s="352">
        <v>0</v>
      </c>
      <c r="H22" s="352">
        <v>0.7</v>
      </c>
      <c r="I22" s="352">
        <v>0.1</v>
      </c>
      <c r="J22" s="352">
        <v>0.5</v>
      </c>
      <c r="K22" s="352">
        <f t="shared" si="0"/>
        <v>0.6</v>
      </c>
      <c r="L22" s="352">
        <v>0</v>
      </c>
      <c r="M22" s="335">
        <v>100</v>
      </c>
      <c r="N22" s="269" t="s">
        <v>361</v>
      </c>
      <c r="O22" s="145"/>
      <c r="P22" s="145"/>
      <c r="Q22" s="145"/>
      <c r="R22" s="145"/>
      <c r="S22" s="145"/>
      <c r="T22" s="145"/>
      <c r="U22" s="145"/>
      <c r="V22" s="145"/>
      <c r="W22" s="145"/>
      <c r="X22" s="145"/>
      <c r="Y22" s="145"/>
      <c r="Z22" s="145"/>
      <c r="AA22" s="145"/>
    </row>
    <row r="23" spans="1:27" s="176" customFormat="1" ht="17.100000000000001" customHeight="1">
      <c r="A23" s="17" t="s">
        <v>17</v>
      </c>
      <c r="B23" s="352">
        <v>1.2</v>
      </c>
      <c r="C23" s="352">
        <v>41.4</v>
      </c>
      <c r="D23" s="352">
        <v>5.4</v>
      </c>
      <c r="E23" s="352">
        <v>1</v>
      </c>
      <c r="F23" s="352">
        <v>0</v>
      </c>
      <c r="G23" s="352">
        <v>0</v>
      </c>
      <c r="H23" s="352">
        <v>27.200000000000003</v>
      </c>
      <c r="I23" s="352">
        <v>0.1</v>
      </c>
      <c r="J23" s="352">
        <v>8.4</v>
      </c>
      <c r="K23" s="352">
        <f t="shared" si="0"/>
        <v>8.5</v>
      </c>
      <c r="L23" s="352">
        <v>15.4</v>
      </c>
      <c r="M23" s="335">
        <v>100</v>
      </c>
      <c r="N23" s="269" t="s">
        <v>362</v>
      </c>
      <c r="O23" s="145"/>
      <c r="P23" s="145"/>
      <c r="Q23" s="145"/>
      <c r="R23" s="145"/>
      <c r="S23" s="145"/>
      <c r="T23" s="145"/>
      <c r="U23" s="145"/>
      <c r="V23" s="145"/>
      <c r="W23" s="145"/>
      <c r="X23" s="145"/>
      <c r="Y23" s="145"/>
      <c r="Z23" s="145"/>
      <c r="AA23" s="145"/>
    </row>
    <row r="24" spans="1:27" s="176" customFormat="1" ht="17.100000000000001" customHeight="1">
      <c r="A24" s="17" t="s">
        <v>18</v>
      </c>
      <c r="B24" s="352">
        <v>0</v>
      </c>
      <c r="C24" s="352">
        <v>38.299999999999997</v>
      </c>
      <c r="D24" s="352">
        <v>6.8</v>
      </c>
      <c r="E24" s="352">
        <v>16.2</v>
      </c>
      <c r="F24" s="352">
        <v>1.5</v>
      </c>
      <c r="G24" s="352">
        <v>0</v>
      </c>
      <c r="H24" s="352">
        <v>4.5</v>
      </c>
      <c r="I24" s="352">
        <v>0</v>
      </c>
      <c r="J24" s="352">
        <v>0</v>
      </c>
      <c r="K24" s="352">
        <f t="shared" si="0"/>
        <v>0</v>
      </c>
      <c r="L24" s="352">
        <v>32.700000000000003</v>
      </c>
      <c r="M24" s="335">
        <v>100</v>
      </c>
      <c r="N24" s="269" t="s">
        <v>363</v>
      </c>
      <c r="O24" s="145"/>
      <c r="P24" s="145"/>
      <c r="Q24" s="145"/>
      <c r="R24" s="145"/>
      <c r="S24" s="145"/>
      <c r="T24" s="145"/>
      <c r="U24" s="145"/>
      <c r="V24" s="145"/>
      <c r="W24" s="145"/>
      <c r="X24" s="145"/>
      <c r="Y24" s="145"/>
      <c r="Z24" s="145"/>
      <c r="AA24" s="145"/>
    </row>
    <row r="25" spans="1:27" s="176" customFormat="1" ht="17.100000000000001" customHeight="1">
      <c r="A25" s="17" t="s">
        <v>35</v>
      </c>
      <c r="B25" s="352">
        <v>0</v>
      </c>
      <c r="C25" s="352">
        <v>84.199999999999989</v>
      </c>
      <c r="D25" s="352">
        <v>0</v>
      </c>
      <c r="E25" s="352">
        <v>0</v>
      </c>
      <c r="F25" s="352">
        <v>0</v>
      </c>
      <c r="G25" s="352">
        <v>2.8</v>
      </c>
      <c r="H25" s="352">
        <v>2</v>
      </c>
      <c r="I25" s="352">
        <v>0</v>
      </c>
      <c r="J25" s="352">
        <v>0.3</v>
      </c>
      <c r="K25" s="352">
        <f t="shared" si="0"/>
        <v>0.3</v>
      </c>
      <c r="L25" s="352">
        <v>10.7</v>
      </c>
      <c r="M25" s="335">
        <v>100</v>
      </c>
      <c r="N25" s="269" t="s">
        <v>364</v>
      </c>
      <c r="O25" s="145"/>
      <c r="P25" s="145"/>
      <c r="Q25" s="145"/>
      <c r="R25" s="145"/>
      <c r="S25" s="145"/>
      <c r="T25" s="145"/>
      <c r="U25" s="145"/>
      <c r="V25" s="145"/>
      <c r="W25" s="145"/>
      <c r="X25" s="145"/>
      <c r="Y25" s="145"/>
      <c r="Z25" s="145"/>
      <c r="AA25" s="145"/>
    </row>
    <row r="26" spans="1:27" s="176" customFormat="1" ht="17.100000000000001" customHeight="1">
      <c r="A26" s="17" t="s">
        <v>19</v>
      </c>
      <c r="B26" s="352">
        <v>0</v>
      </c>
      <c r="C26" s="352">
        <v>39.299999999999997</v>
      </c>
      <c r="D26" s="352">
        <v>5.2</v>
      </c>
      <c r="E26" s="352">
        <v>12.1</v>
      </c>
      <c r="F26" s="352">
        <v>1.6</v>
      </c>
      <c r="G26" s="352">
        <v>5.7</v>
      </c>
      <c r="H26" s="352">
        <v>17.099999999999998</v>
      </c>
      <c r="I26" s="352">
        <v>0</v>
      </c>
      <c r="J26" s="352">
        <v>0</v>
      </c>
      <c r="K26" s="352">
        <f t="shared" si="0"/>
        <v>0</v>
      </c>
      <c r="L26" s="352">
        <v>18.899999999999999</v>
      </c>
      <c r="M26" s="335">
        <v>100</v>
      </c>
      <c r="N26" s="269" t="s">
        <v>365</v>
      </c>
      <c r="O26" s="145"/>
      <c r="P26" s="145"/>
      <c r="Q26" s="145"/>
      <c r="R26" s="145"/>
      <c r="S26" s="145"/>
      <c r="T26" s="145"/>
      <c r="U26" s="145"/>
      <c r="V26" s="145"/>
      <c r="W26" s="145"/>
      <c r="X26" s="145"/>
      <c r="Y26" s="145"/>
      <c r="Z26" s="145"/>
      <c r="AA26" s="145"/>
    </row>
    <row r="27" spans="1:27" s="176" customFormat="1" ht="17.100000000000001" customHeight="1">
      <c r="A27" s="17" t="s">
        <v>20</v>
      </c>
      <c r="B27" s="352">
        <v>0</v>
      </c>
      <c r="C27" s="352">
        <v>15.399999999999999</v>
      </c>
      <c r="D27" s="352">
        <v>72</v>
      </c>
      <c r="E27" s="352">
        <v>1.7</v>
      </c>
      <c r="F27" s="352">
        <v>8.9</v>
      </c>
      <c r="G27" s="352">
        <v>0</v>
      </c>
      <c r="H27" s="352">
        <v>0.4</v>
      </c>
      <c r="I27" s="352">
        <v>0.5</v>
      </c>
      <c r="J27" s="352">
        <v>0</v>
      </c>
      <c r="K27" s="352">
        <f t="shared" si="0"/>
        <v>0.5</v>
      </c>
      <c r="L27" s="352">
        <v>1</v>
      </c>
      <c r="M27" s="335">
        <v>100</v>
      </c>
      <c r="N27" s="269" t="s">
        <v>366</v>
      </c>
      <c r="O27" s="145"/>
      <c r="P27" s="145"/>
      <c r="Q27" s="145"/>
      <c r="R27" s="145"/>
      <c r="S27" s="145"/>
      <c r="T27" s="145"/>
      <c r="U27" s="145"/>
      <c r="V27" s="145"/>
      <c r="W27" s="145"/>
      <c r="X27" s="145"/>
      <c r="Y27" s="145"/>
      <c r="Z27" s="145"/>
      <c r="AA27" s="145"/>
    </row>
    <row r="28" spans="1:27" s="176" customFormat="1" ht="17.100000000000001" customHeight="1">
      <c r="A28" s="17" t="s">
        <v>21</v>
      </c>
      <c r="B28" s="352">
        <v>0.1</v>
      </c>
      <c r="C28" s="352">
        <v>49.9</v>
      </c>
      <c r="D28" s="352">
        <v>49.9</v>
      </c>
      <c r="E28" s="352">
        <v>0</v>
      </c>
      <c r="F28" s="352">
        <v>0</v>
      </c>
      <c r="G28" s="352">
        <v>0</v>
      </c>
      <c r="H28" s="352">
        <v>0.2</v>
      </c>
      <c r="I28" s="352">
        <v>0</v>
      </c>
      <c r="J28" s="352">
        <v>0</v>
      </c>
      <c r="K28" s="352">
        <f t="shared" si="0"/>
        <v>0</v>
      </c>
      <c r="L28" s="352">
        <v>0</v>
      </c>
      <c r="M28" s="335">
        <v>100</v>
      </c>
      <c r="N28" s="269" t="s">
        <v>367</v>
      </c>
      <c r="O28" s="145"/>
      <c r="P28" s="145"/>
      <c r="Q28" s="145"/>
      <c r="R28" s="145"/>
      <c r="S28" s="145"/>
      <c r="T28" s="145"/>
      <c r="U28" s="145"/>
      <c r="V28" s="145"/>
      <c r="W28" s="145"/>
      <c r="X28" s="145"/>
      <c r="Y28" s="145"/>
      <c r="Z28" s="145"/>
      <c r="AA28" s="145"/>
    </row>
    <row r="29" spans="1:27" s="176" customFormat="1" ht="17.100000000000001" customHeight="1">
      <c r="A29" s="17" t="s">
        <v>27</v>
      </c>
      <c r="B29" s="352">
        <v>0.5</v>
      </c>
      <c r="C29" s="352">
        <v>42.099999999999994</v>
      </c>
      <c r="D29" s="352">
        <v>39.900000000000006</v>
      </c>
      <c r="E29" s="352">
        <v>1.9</v>
      </c>
      <c r="F29" s="352">
        <v>4.3</v>
      </c>
      <c r="G29" s="352">
        <v>3.5</v>
      </c>
      <c r="H29" s="352">
        <v>5.3</v>
      </c>
      <c r="I29" s="352">
        <v>0</v>
      </c>
      <c r="J29" s="352">
        <v>2.6</v>
      </c>
      <c r="K29" s="352">
        <f t="shared" si="0"/>
        <v>2.6</v>
      </c>
      <c r="L29" s="352">
        <v>0</v>
      </c>
      <c r="M29" s="335">
        <v>100</v>
      </c>
      <c r="N29" s="269" t="s">
        <v>368</v>
      </c>
      <c r="O29" s="145"/>
      <c r="P29" s="145"/>
      <c r="Q29" s="145"/>
      <c r="R29" s="145"/>
      <c r="S29" s="145"/>
      <c r="T29" s="145"/>
      <c r="U29" s="145"/>
      <c r="V29" s="145"/>
      <c r="W29" s="145"/>
      <c r="X29" s="145"/>
      <c r="Y29" s="145"/>
      <c r="Z29" s="145"/>
      <c r="AA29" s="145"/>
    </row>
    <row r="30" spans="1:27" s="176" customFormat="1" ht="17.100000000000001" customHeight="1">
      <c r="A30" s="17" t="s">
        <v>6</v>
      </c>
      <c r="B30" s="352">
        <v>0</v>
      </c>
      <c r="C30" s="352">
        <v>81.800000000000011</v>
      </c>
      <c r="D30" s="352">
        <v>2.2999999999999998</v>
      </c>
      <c r="E30" s="352">
        <v>0</v>
      </c>
      <c r="F30" s="352">
        <v>0</v>
      </c>
      <c r="G30" s="352">
        <v>0</v>
      </c>
      <c r="H30" s="352">
        <v>0</v>
      </c>
      <c r="I30" s="352">
        <v>0</v>
      </c>
      <c r="J30" s="352">
        <v>0</v>
      </c>
      <c r="K30" s="352">
        <f t="shared" si="0"/>
        <v>0</v>
      </c>
      <c r="L30" s="352">
        <v>15.9</v>
      </c>
      <c r="M30" s="335">
        <v>100</v>
      </c>
      <c r="N30" s="269" t="s">
        <v>369</v>
      </c>
      <c r="O30" s="145"/>
      <c r="P30" s="145"/>
      <c r="Q30" s="145"/>
      <c r="R30" s="145"/>
      <c r="S30" s="145"/>
      <c r="T30" s="145"/>
      <c r="U30" s="145"/>
      <c r="V30" s="145"/>
      <c r="W30" s="145"/>
      <c r="X30" s="145"/>
      <c r="Y30" s="145"/>
      <c r="Z30" s="145"/>
      <c r="AA30" s="145"/>
    </row>
    <row r="31" spans="1:27" s="176" customFormat="1" ht="17.100000000000001" customHeight="1">
      <c r="A31" s="17" t="s">
        <v>22</v>
      </c>
      <c r="B31" s="352">
        <v>1.9</v>
      </c>
      <c r="C31" s="352">
        <v>89.3</v>
      </c>
      <c r="D31" s="352">
        <v>5.7</v>
      </c>
      <c r="E31" s="352">
        <v>0.3</v>
      </c>
      <c r="F31" s="352">
        <v>0.3</v>
      </c>
      <c r="G31" s="352">
        <v>0</v>
      </c>
      <c r="H31" s="352">
        <v>0</v>
      </c>
      <c r="I31" s="352">
        <v>0</v>
      </c>
      <c r="J31" s="352">
        <v>2.5</v>
      </c>
      <c r="K31" s="352">
        <f t="shared" si="0"/>
        <v>2.5</v>
      </c>
      <c r="L31" s="352">
        <v>0</v>
      </c>
      <c r="M31" s="335">
        <v>100</v>
      </c>
      <c r="N31" s="269" t="s">
        <v>370</v>
      </c>
      <c r="O31" s="145"/>
      <c r="P31" s="145"/>
      <c r="Q31" s="145"/>
      <c r="R31" s="145"/>
      <c r="S31" s="145"/>
      <c r="T31" s="145"/>
      <c r="U31" s="145"/>
      <c r="V31" s="145"/>
      <c r="W31" s="145"/>
      <c r="X31" s="145"/>
      <c r="Y31" s="145"/>
      <c r="Z31" s="145"/>
      <c r="AA31" s="145"/>
    </row>
    <row r="32" spans="1:27" s="176" customFormat="1" ht="17.100000000000001" customHeight="1">
      <c r="A32" s="17" t="s">
        <v>28</v>
      </c>
      <c r="B32" s="352">
        <v>26.3</v>
      </c>
      <c r="C32" s="352">
        <v>56.100000000000009</v>
      </c>
      <c r="D32" s="352">
        <v>13.7</v>
      </c>
      <c r="E32" s="352">
        <v>2.1</v>
      </c>
      <c r="F32" s="352">
        <v>1.7</v>
      </c>
      <c r="G32" s="352">
        <v>0</v>
      </c>
      <c r="H32" s="352">
        <v>0</v>
      </c>
      <c r="I32" s="352">
        <v>0</v>
      </c>
      <c r="J32" s="352">
        <v>0</v>
      </c>
      <c r="K32" s="352">
        <f t="shared" si="0"/>
        <v>0</v>
      </c>
      <c r="L32" s="352">
        <v>0</v>
      </c>
      <c r="M32" s="335">
        <v>100</v>
      </c>
      <c r="N32" s="269" t="s">
        <v>386</v>
      </c>
      <c r="O32" s="145"/>
      <c r="P32" s="145"/>
      <c r="Q32" s="145"/>
      <c r="R32" s="145"/>
      <c r="S32" s="145"/>
      <c r="T32" s="145"/>
      <c r="U32" s="145"/>
      <c r="V32" s="145"/>
      <c r="W32" s="145"/>
      <c r="X32" s="145"/>
      <c r="Y32" s="145"/>
      <c r="Z32" s="145"/>
      <c r="AA32" s="145"/>
    </row>
    <row r="33" spans="1:27" s="176" customFormat="1" ht="17.100000000000001" customHeight="1">
      <c r="A33" s="17" t="s">
        <v>23</v>
      </c>
      <c r="B33" s="352">
        <v>0.1</v>
      </c>
      <c r="C33" s="352">
        <v>32.700000000000003</v>
      </c>
      <c r="D33" s="352">
        <v>46.7</v>
      </c>
      <c r="E33" s="352">
        <v>5.0999999999999996</v>
      </c>
      <c r="F33" s="352">
        <v>13.7</v>
      </c>
      <c r="G33" s="352">
        <v>0</v>
      </c>
      <c r="H33" s="352">
        <v>1</v>
      </c>
      <c r="I33" s="352">
        <v>0.1</v>
      </c>
      <c r="J33" s="352">
        <v>0</v>
      </c>
      <c r="K33" s="352">
        <f t="shared" si="0"/>
        <v>0.1</v>
      </c>
      <c r="L33" s="352">
        <v>0.7</v>
      </c>
      <c r="M33" s="335">
        <v>100</v>
      </c>
      <c r="N33" s="269" t="s">
        <v>371</v>
      </c>
      <c r="O33" s="145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</row>
    <row r="34" spans="1:27" s="176" customFormat="1" ht="17.100000000000001" customHeight="1">
      <c r="A34" s="17" t="s">
        <v>7</v>
      </c>
      <c r="B34" s="352">
        <v>0.7</v>
      </c>
      <c r="C34" s="352">
        <v>3.8</v>
      </c>
      <c r="D34" s="352">
        <v>93.899999999999991</v>
      </c>
      <c r="E34" s="352">
        <v>0.6</v>
      </c>
      <c r="F34" s="352">
        <v>0.8</v>
      </c>
      <c r="G34" s="352">
        <v>0</v>
      </c>
      <c r="H34" s="352">
        <v>0.2</v>
      </c>
      <c r="I34" s="352">
        <v>0</v>
      </c>
      <c r="J34" s="352">
        <v>0</v>
      </c>
      <c r="K34" s="352">
        <f t="shared" si="0"/>
        <v>0</v>
      </c>
      <c r="L34" s="352">
        <v>0</v>
      </c>
      <c r="M34" s="335">
        <v>100</v>
      </c>
      <c r="N34" s="269" t="s">
        <v>372</v>
      </c>
      <c r="O34" s="145"/>
      <c r="P34" s="145"/>
      <c r="Q34" s="145"/>
      <c r="R34" s="145"/>
      <c r="S34" s="145"/>
      <c r="T34" s="145"/>
      <c r="U34" s="145"/>
      <c r="V34" s="145"/>
      <c r="W34" s="145"/>
      <c r="X34" s="145"/>
      <c r="Y34" s="145"/>
      <c r="Z34" s="145"/>
      <c r="AA34" s="145"/>
    </row>
    <row r="35" spans="1:27" s="176" customFormat="1" ht="17.100000000000001" customHeight="1">
      <c r="A35" s="17" t="s">
        <v>24</v>
      </c>
      <c r="B35" s="352">
        <v>0</v>
      </c>
      <c r="C35" s="352">
        <v>67</v>
      </c>
      <c r="D35" s="352">
        <v>22.200000000000003</v>
      </c>
      <c r="E35" s="352">
        <v>0.5</v>
      </c>
      <c r="F35" s="352">
        <v>0</v>
      </c>
      <c r="G35" s="352">
        <v>0</v>
      </c>
      <c r="H35" s="352">
        <v>0</v>
      </c>
      <c r="I35" s="352">
        <v>0</v>
      </c>
      <c r="J35" s="352">
        <v>0</v>
      </c>
      <c r="K35" s="352">
        <f t="shared" si="0"/>
        <v>0</v>
      </c>
      <c r="L35" s="352">
        <v>10.3</v>
      </c>
      <c r="M35" s="335">
        <v>100</v>
      </c>
      <c r="N35" s="269" t="s">
        <v>373</v>
      </c>
      <c r="O35" s="145"/>
      <c r="P35" s="145"/>
      <c r="Q35" s="145"/>
      <c r="R35" s="145"/>
      <c r="S35" s="145"/>
      <c r="T35" s="145"/>
      <c r="U35" s="145"/>
      <c r="V35" s="145"/>
      <c r="W35" s="145"/>
      <c r="X35" s="145"/>
      <c r="Y35" s="145"/>
      <c r="Z35" s="145"/>
      <c r="AA35" s="145"/>
    </row>
    <row r="36" spans="1:27" s="176" customFormat="1" ht="17.100000000000001" customHeight="1">
      <c r="A36" s="17" t="s">
        <v>8</v>
      </c>
      <c r="B36" s="352">
        <v>1.2</v>
      </c>
      <c r="C36" s="352">
        <v>21.200000000000003</v>
      </c>
      <c r="D36" s="352">
        <v>74.699999999999989</v>
      </c>
      <c r="E36" s="352">
        <v>0.5</v>
      </c>
      <c r="F36" s="352">
        <v>1.8</v>
      </c>
      <c r="G36" s="352">
        <v>0</v>
      </c>
      <c r="H36" s="352">
        <v>0.1</v>
      </c>
      <c r="I36" s="352">
        <v>0</v>
      </c>
      <c r="J36" s="352">
        <v>0</v>
      </c>
      <c r="K36" s="352">
        <f t="shared" si="0"/>
        <v>0</v>
      </c>
      <c r="L36" s="352">
        <v>0.4</v>
      </c>
      <c r="M36" s="335">
        <v>100</v>
      </c>
      <c r="N36" s="269" t="s">
        <v>374</v>
      </c>
      <c r="O36" s="145"/>
      <c r="P36" s="145"/>
      <c r="Q36" s="145"/>
      <c r="R36" s="145"/>
      <c r="S36" s="145"/>
      <c r="T36" s="145"/>
      <c r="U36" s="145"/>
      <c r="V36" s="145"/>
      <c r="W36" s="145"/>
      <c r="X36" s="145"/>
      <c r="Y36" s="145"/>
      <c r="Z36" s="145"/>
      <c r="AA36" s="145"/>
    </row>
    <row r="37" spans="1:27" s="176" customFormat="1" ht="29.25" customHeight="1">
      <c r="A37" s="158" t="s">
        <v>462</v>
      </c>
      <c r="B37" s="352">
        <v>1.6</v>
      </c>
      <c r="C37" s="352">
        <v>87.8</v>
      </c>
      <c r="D37" s="352">
        <v>0</v>
      </c>
      <c r="E37" s="352">
        <v>6.1</v>
      </c>
      <c r="F37" s="352">
        <v>4.5</v>
      </c>
      <c r="G37" s="352">
        <v>0</v>
      </c>
      <c r="H37" s="352">
        <v>0</v>
      </c>
      <c r="I37" s="352">
        <v>0</v>
      </c>
      <c r="J37" s="352">
        <v>0</v>
      </c>
      <c r="K37" s="352">
        <f t="shared" si="0"/>
        <v>0</v>
      </c>
      <c r="L37" s="352">
        <v>0</v>
      </c>
      <c r="M37" s="335">
        <v>100</v>
      </c>
      <c r="N37" s="270" t="s">
        <v>498</v>
      </c>
      <c r="O37" s="145"/>
      <c r="P37" s="145"/>
      <c r="Q37" s="145"/>
      <c r="R37" s="145"/>
      <c r="S37" s="145"/>
      <c r="T37" s="145"/>
      <c r="U37" s="145"/>
      <c r="V37" s="145"/>
      <c r="W37" s="145"/>
      <c r="X37" s="145"/>
      <c r="Y37" s="145"/>
      <c r="Z37" s="145"/>
      <c r="AA37" s="145"/>
    </row>
    <row r="38" spans="1:27" s="176" customFormat="1" ht="17.100000000000001" customHeight="1">
      <c r="A38" s="17" t="s">
        <v>29</v>
      </c>
      <c r="B38" s="352">
        <v>0</v>
      </c>
      <c r="C38" s="352">
        <v>100</v>
      </c>
      <c r="D38" s="352">
        <v>0</v>
      </c>
      <c r="E38" s="352">
        <v>0</v>
      </c>
      <c r="F38" s="352">
        <v>0</v>
      </c>
      <c r="G38" s="352">
        <v>0</v>
      </c>
      <c r="H38" s="352">
        <v>0</v>
      </c>
      <c r="I38" s="352">
        <v>0</v>
      </c>
      <c r="J38" s="352">
        <v>0</v>
      </c>
      <c r="K38" s="352">
        <f t="shared" si="0"/>
        <v>0</v>
      </c>
      <c r="L38" s="352">
        <v>0</v>
      </c>
      <c r="M38" s="335">
        <v>100</v>
      </c>
      <c r="N38" s="269" t="s">
        <v>376</v>
      </c>
      <c r="O38" s="187"/>
      <c r="P38" s="187"/>
      <c r="Q38" s="187"/>
      <c r="R38" s="187"/>
      <c r="S38" s="187"/>
      <c r="T38" s="187"/>
      <c r="U38" s="187"/>
      <c r="V38" s="187"/>
      <c r="W38" s="187"/>
      <c r="X38" s="187"/>
      <c r="Y38" s="187"/>
      <c r="Z38" s="187"/>
      <c r="AA38" s="187"/>
    </row>
    <row r="39" spans="1:27" s="176" customFormat="1" ht="17.100000000000001" customHeight="1">
      <c r="A39" s="17" t="s">
        <v>33</v>
      </c>
      <c r="B39" s="352">
        <v>1.3</v>
      </c>
      <c r="C39" s="352">
        <v>34</v>
      </c>
      <c r="D39" s="352">
        <v>52.7</v>
      </c>
      <c r="E39" s="352">
        <v>10.9</v>
      </c>
      <c r="F39" s="352">
        <v>1.2</v>
      </c>
      <c r="G39" s="352">
        <v>0</v>
      </c>
      <c r="H39" s="352">
        <v>0</v>
      </c>
      <c r="I39" s="352">
        <v>0</v>
      </c>
      <c r="J39" s="352">
        <v>0</v>
      </c>
      <c r="K39" s="352">
        <f t="shared" si="0"/>
        <v>0</v>
      </c>
      <c r="L39" s="352">
        <v>0</v>
      </c>
      <c r="M39" s="335">
        <v>100</v>
      </c>
      <c r="N39" s="270" t="s">
        <v>377</v>
      </c>
      <c r="O39" s="187"/>
      <c r="P39" s="187"/>
      <c r="Q39" s="187"/>
      <c r="R39" s="187"/>
      <c r="S39" s="187"/>
      <c r="T39" s="187"/>
      <c r="U39" s="187"/>
      <c r="V39" s="187"/>
      <c r="W39" s="187"/>
      <c r="X39" s="187"/>
      <c r="Y39" s="187"/>
      <c r="Z39" s="187"/>
      <c r="AA39" s="187"/>
    </row>
    <row r="40" spans="1:27" s="176" customFormat="1" ht="17.100000000000001" customHeight="1">
      <c r="A40" s="17" t="s">
        <v>36</v>
      </c>
      <c r="B40" s="352">
        <v>27.6</v>
      </c>
      <c r="C40" s="352">
        <v>72.400000000000006</v>
      </c>
      <c r="D40" s="352">
        <v>0</v>
      </c>
      <c r="E40" s="352">
        <v>0</v>
      </c>
      <c r="F40" s="352">
        <v>0</v>
      </c>
      <c r="G40" s="352">
        <v>0</v>
      </c>
      <c r="H40" s="352">
        <v>0</v>
      </c>
      <c r="I40" s="352">
        <v>0</v>
      </c>
      <c r="J40" s="352">
        <v>0</v>
      </c>
      <c r="K40" s="352">
        <f t="shared" si="0"/>
        <v>0</v>
      </c>
      <c r="L40" s="352">
        <v>0</v>
      </c>
      <c r="M40" s="335">
        <v>100</v>
      </c>
      <c r="N40" s="269" t="s">
        <v>378</v>
      </c>
      <c r="O40" s="187"/>
      <c r="P40" s="187"/>
      <c r="Q40" s="187"/>
      <c r="R40" s="187"/>
      <c r="S40" s="187"/>
      <c r="T40" s="187"/>
      <c r="U40" s="187"/>
      <c r="V40" s="187"/>
      <c r="W40" s="187"/>
      <c r="X40" s="187"/>
      <c r="Y40" s="187"/>
      <c r="Z40" s="187"/>
      <c r="AA40" s="187"/>
    </row>
    <row r="41" spans="1:27" s="176" customFormat="1" ht="17.100000000000001" customHeight="1">
      <c r="A41" s="17" t="s">
        <v>30</v>
      </c>
      <c r="B41" s="352">
        <v>0</v>
      </c>
      <c r="C41" s="352">
        <v>0</v>
      </c>
      <c r="D41" s="352">
        <v>0</v>
      </c>
      <c r="E41" s="352">
        <v>78.599999999999994</v>
      </c>
      <c r="F41" s="352">
        <v>21.4</v>
      </c>
      <c r="G41" s="352">
        <v>0</v>
      </c>
      <c r="H41" s="352">
        <v>0</v>
      </c>
      <c r="I41" s="352">
        <v>0</v>
      </c>
      <c r="J41" s="352">
        <v>0</v>
      </c>
      <c r="K41" s="352">
        <f t="shared" si="0"/>
        <v>0</v>
      </c>
      <c r="L41" s="352">
        <v>0</v>
      </c>
      <c r="M41" s="335">
        <v>100</v>
      </c>
      <c r="N41" s="269" t="s">
        <v>379</v>
      </c>
      <c r="O41" s="187"/>
      <c r="P41" s="187"/>
      <c r="Q41" s="187"/>
      <c r="R41" s="187"/>
      <c r="S41" s="187"/>
      <c r="T41" s="187"/>
      <c r="U41" s="187"/>
      <c r="V41" s="187"/>
      <c r="W41" s="187"/>
      <c r="X41" s="187"/>
      <c r="Y41" s="187"/>
      <c r="Z41" s="187"/>
      <c r="AA41" s="187"/>
    </row>
    <row r="42" spans="1:27" s="176" customFormat="1" ht="17.100000000000001" customHeight="1">
      <c r="A42" s="17" t="s">
        <v>31</v>
      </c>
      <c r="B42" s="352">
        <v>10.7</v>
      </c>
      <c r="C42" s="352">
        <v>76</v>
      </c>
      <c r="D42" s="352">
        <v>13.2</v>
      </c>
      <c r="E42" s="352">
        <v>0</v>
      </c>
      <c r="F42" s="352">
        <v>0</v>
      </c>
      <c r="G42" s="352">
        <v>0</v>
      </c>
      <c r="H42" s="352">
        <v>0</v>
      </c>
      <c r="I42" s="352">
        <v>0</v>
      </c>
      <c r="J42" s="352">
        <v>0</v>
      </c>
      <c r="K42" s="352">
        <f t="shared" si="0"/>
        <v>0</v>
      </c>
      <c r="L42" s="352">
        <v>0</v>
      </c>
      <c r="M42" s="335">
        <v>100</v>
      </c>
      <c r="N42" s="269" t="s">
        <v>380</v>
      </c>
      <c r="O42" s="187"/>
      <c r="P42" s="187"/>
      <c r="Q42" s="187"/>
      <c r="R42" s="187"/>
      <c r="S42" s="187"/>
      <c r="T42" s="187"/>
      <c r="U42" s="187"/>
      <c r="V42" s="187"/>
      <c r="W42" s="187"/>
      <c r="X42" s="187"/>
      <c r="Y42" s="187"/>
      <c r="Z42" s="187"/>
      <c r="AA42" s="187"/>
    </row>
    <row r="43" spans="1:27" s="176" customFormat="1" ht="17.100000000000001" customHeight="1">
      <c r="A43" s="17" t="s">
        <v>497</v>
      </c>
      <c r="B43" s="352">
        <v>0.2</v>
      </c>
      <c r="C43" s="352">
        <v>44.099999999999994</v>
      </c>
      <c r="D43" s="352">
        <v>19.600000000000001</v>
      </c>
      <c r="E43" s="352">
        <v>7.5</v>
      </c>
      <c r="F43" s="352">
        <v>4.7</v>
      </c>
      <c r="G43" s="352">
        <v>0.8</v>
      </c>
      <c r="H43" s="352">
        <v>7.9</v>
      </c>
      <c r="I43" s="352">
        <v>0.1</v>
      </c>
      <c r="J43" s="352">
        <v>1.4</v>
      </c>
      <c r="K43" s="352">
        <f t="shared" si="0"/>
        <v>1.5</v>
      </c>
      <c r="L43" s="352">
        <v>13.5</v>
      </c>
      <c r="M43" s="335">
        <v>100</v>
      </c>
      <c r="N43" s="17" t="s">
        <v>496</v>
      </c>
      <c r="O43" s="187"/>
      <c r="P43" s="187"/>
      <c r="Q43" s="187"/>
      <c r="R43" s="187"/>
      <c r="S43" s="187"/>
      <c r="T43" s="187"/>
      <c r="U43" s="187"/>
      <c r="V43" s="187"/>
      <c r="W43" s="187"/>
      <c r="X43" s="187"/>
      <c r="Y43" s="187"/>
      <c r="Z43" s="187"/>
      <c r="AA43" s="187"/>
    </row>
    <row r="44" spans="1:27" s="176" customFormat="1" ht="17.100000000000001" customHeight="1">
      <c r="A44" s="17" t="s">
        <v>690</v>
      </c>
      <c r="B44" s="352">
        <v>7.8</v>
      </c>
      <c r="C44" s="352">
        <v>70.8</v>
      </c>
      <c r="D44" s="352">
        <v>17</v>
      </c>
      <c r="E44" s="352">
        <v>3.4</v>
      </c>
      <c r="F44" s="352">
        <v>1.1000000000000001</v>
      </c>
      <c r="G44" s="352">
        <v>0</v>
      </c>
      <c r="H44" s="352">
        <v>0</v>
      </c>
      <c r="I44" s="352">
        <v>0</v>
      </c>
      <c r="J44" s="352">
        <v>0</v>
      </c>
      <c r="K44" s="352">
        <f t="shared" si="0"/>
        <v>0</v>
      </c>
      <c r="L44" s="352">
        <v>0</v>
      </c>
      <c r="M44" s="335">
        <v>100</v>
      </c>
      <c r="N44" s="17" t="s">
        <v>494</v>
      </c>
      <c r="O44" s="187"/>
      <c r="P44" s="187"/>
      <c r="Q44" s="187"/>
      <c r="R44" s="187"/>
      <c r="S44" s="187"/>
      <c r="T44" s="187"/>
      <c r="U44" s="187"/>
      <c r="V44" s="187"/>
      <c r="W44" s="187"/>
      <c r="X44" s="187"/>
      <c r="Y44" s="187"/>
      <c r="Z44" s="187"/>
      <c r="AA44" s="187"/>
    </row>
    <row r="45" spans="1:27" s="180" customFormat="1" ht="17.100000000000001" customHeight="1">
      <c r="A45" s="215" t="s">
        <v>174</v>
      </c>
      <c r="B45" s="353">
        <v>4</v>
      </c>
      <c r="C45" s="352">
        <v>32.900000000000006</v>
      </c>
      <c r="D45" s="352">
        <v>53.8</v>
      </c>
      <c r="E45" s="353">
        <v>2.9</v>
      </c>
      <c r="F45" s="353">
        <v>4.4000000000000004</v>
      </c>
      <c r="G45" s="353">
        <v>0.2</v>
      </c>
      <c r="H45" s="352">
        <v>0.89999999999999991</v>
      </c>
      <c r="I45" s="353">
        <v>0.1</v>
      </c>
      <c r="J45" s="353">
        <v>0.4</v>
      </c>
      <c r="K45" s="353">
        <f t="shared" si="0"/>
        <v>0.5</v>
      </c>
      <c r="L45" s="352">
        <v>0.6</v>
      </c>
      <c r="M45" s="214">
        <v>100</v>
      </c>
      <c r="N45" s="214" t="s">
        <v>493</v>
      </c>
      <c r="O45" s="188"/>
      <c r="P45" s="188"/>
      <c r="Q45" s="188"/>
      <c r="R45" s="188"/>
      <c r="S45" s="188"/>
      <c r="T45" s="188"/>
      <c r="U45" s="188"/>
      <c r="V45" s="188"/>
      <c r="W45" s="188"/>
      <c r="X45" s="188"/>
      <c r="Y45" s="188"/>
      <c r="Z45" s="188"/>
      <c r="AA45" s="188"/>
    </row>
    <row r="46" spans="1:27" s="176" customFormat="1" ht="17.100000000000001" customHeight="1">
      <c r="A46" s="436" t="s">
        <v>724</v>
      </c>
      <c r="B46" s="436"/>
      <c r="C46" s="436"/>
      <c r="D46" s="436"/>
      <c r="E46" s="436"/>
      <c r="F46" s="436"/>
      <c r="G46" s="436"/>
      <c r="H46" s="436"/>
      <c r="I46" s="436"/>
      <c r="J46" s="436"/>
      <c r="K46" s="436"/>
      <c r="L46" s="436"/>
      <c r="M46" s="436"/>
      <c r="N46" s="436"/>
      <c r="O46" s="436"/>
      <c r="P46" s="436"/>
      <c r="Q46" s="436"/>
      <c r="R46" s="436"/>
      <c r="S46" s="436"/>
      <c r="T46" s="436"/>
      <c r="U46" s="436"/>
      <c r="V46" s="436"/>
      <c r="W46" s="436"/>
      <c r="X46" s="436"/>
      <c r="Y46" s="436"/>
      <c r="Z46" s="436"/>
      <c r="AA46" s="436"/>
    </row>
    <row r="47" spans="1:27" s="176" customFormat="1" ht="17.100000000000001" customHeight="1">
      <c r="A47" s="435" t="s">
        <v>691</v>
      </c>
      <c r="B47" s="435"/>
      <c r="C47" s="435"/>
      <c r="D47" s="435"/>
      <c r="E47" s="435"/>
      <c r="F47" s="435"/>
      <c r="G47" s="435"/>
      <c r="H47" s="435"/>
      <c r="I47" s="435"/>
      <c r="J47" s="435"/>
      <c r="K47" s="435"/>
      <c r="L47" s="435"/>
      <c r="M47" s="435"/>
      <c r="N47" s="435"/>
      <c r="O47" s="350"/>
      <c r="P47" s="350"/>
      <c r="Q47" s="350"/>
      <c r="R47" s="350"/>
      <c r="S47" s="350"/>
      <c r="T47" s="350"/>
      <c r="U47" s="350"/>
      <c r="V47" s="350"/>
      <c r="W47" s="350"/>
      <c r="X47" s="350"/>
      <c r="Y47" s="350"/>
      <c r="Z47" s="350"/>
      <c r="AA47" s="351"/>
    </row>
    <row r="48" spans="1:27" s="176" customFormat="1" ht="15">
      <c r="A48" s="380" t="s">
        <v>739</v>
      </c>
      <c r="B48" s="179"/>
      <c r="C48" s="179"/>
      <c r="D48" s="179"/>
      <c r="E48" s="179"/>
      <c r="F48" s="179"/>
      <c r="G48" s="179"/>
      <c r="H48" s="179"/>
      <c r="I48" s="179"/>
      <c r="J48" s="179"/>
      <c r="K48" s="179"/>
      <c r="L48" s="179"/>
      <c r="M48" s="179"/>
      <c r="N48" s="179"/>
      <c r="O48" s="179"/>
      <c r="P48" s="179"/>
      <c r="Q48" s="179"/>
      <c r="R48" s="179"/>
      <c r="S48" s="179"/>
      <c r="T48" s="179"/>
      <c r="U48" s="179"/>
      <c r="V48" s="179"/>
      <c r="W48" s="179"/>
      <c r="X48" s="179"/>
      <c r="Y48" s="179"/>
      <c r="Z48" s="179"/>
    </row>
    <row r="49" spans="1:26" s="176" customFormat="1">
      <c r="A49" s="179"/>
      <c r="B49" s="179"/>
      <c r="C49" s="179"/>
      <c r="D49" s="179"/>
      <c r="E49" s="179"/>
      <c r="F49" s="179"/>
      <c r="G49" s="179"/>
      <c r="H49" s="179"/>
      <c r="I49" s="179"/>
      <c r="J49" s="179"/>
      <c r="K49" s="179"/>
      <c r="L49" s="179"/>
      <c r="M49" s="179"/>
      <c r="N49" s="179"/>
      <c r="O49" s="179"/>
      <c r="P49" s="179"/>
      <c r="Q49" s="179"/>
      <c r="R49" s="179"/>
      <c r="S49" s="179"/>
      <c r="T49" s="179"/>
      <c r="U49" s="179"/>
      <c r="V49" s="179"/>
      <c r="W49" s="179"/>
      <c r="X49" s="179"/>
      <c r="Y49" s="179"/>
      <c r="Z49" s="179"/>
    </row>
    <row r="50" spans="1:26" s="176" customFormat="1">
      <c r="A50" s="179"/>
      <c r="B50" s="179"/>
      <c r="C50" s="179"/>
      <c r="D50" s="179"/>
      <c r="E50" s="179"/>
      <c r="F50" s="179"/>
      <c r="G50" s="179"/>
      <c r="H50" s="179"/>
      <c r="I50" s="179"/>
      <c r="J50" s="179"/>
      <c r="K50" s="179"/>
      <c r="L50" s="179"/>
      <c r="M50" s="179"/>
      <c r="N50" s="179"/>
      <c r="O50" s="179"/>
      <c r="P50" s="179"/>
      <c r="Q50" s="179"/>
      <c r="R50" s="179"/>
      <c r="S50" s="179"/>
      <c r="T50" s="179"/>
      <c r="U50" s="179"/>
      <c r="V50" s="179"/>
      <c r="W50" s="179"/>
      <c r="X50" s="179"/>
      <c r="Y50" s="179"/>
      <c r="Z50" s="179"/>
    </row>
    <row r="51" spans="1:26" s="176" customFormat="1">
      <c r="A51" s="181"/>
      <c r="B51" s="181"/>
      <c r="C51" s="181"/>
      <c r="D51" s="181"/>
      <c r="E51" s="181"/>
      <c r="F51" s="181"/>
      <c r="G51" s="181"/>
      <c r="H51" s="181"/>
      <c r="I51" s="181"/>
      <c r="J51" s="181"/>
      <c r="K51" s="181"/>
      <c r="L51" s="181"/>
      <c r="M51" s="181"/>
      <c r="N51" s="181"/>
      <c r="O51" s="181"/>
      <c r="P51" s="181"/>
      <c r="Q51" s="181"/>
      <c r="R51" s="181"/>
      <c r="S51" s="181"/>
      <c r="T51" s="181"/>
      <c r="U51" s="182"/>
      <c r="V51" s="179"/>
      <c r="W51" s="179"/>
      <c r="X51" s="179"/>
      <c r="Y51" s="179"/>
      <c r="Z51" s="179"/>
    </row>
    <row r="52" spans="1:26" s="176" customFormat="1">
      <c r="A52" s="179"/>
      <c r="B52" s="179"/>
      <c r="C52" s="179"/>
      <c r="D52" s="179"/>
      <c r="E52" s="179"/>
      <c r="F52" s="179"/>
      <c r="G52" s="179"/>
      <c r="H52" s="179"/>
      <c r="I52" s="179"/>
      <c r="J52" s="179"/>
      <c r="K52" s="179"/>
      <c r="L52" s="179"/>
      <c r="M52" s="179"/>
      <c r="N52" s="179"/>
      <c r="O52" s="179"/>
      <c r="P52" s="179"/>
      <c r="Q52" s="179"/>
      <c r="R52" s="179"/>
      <c r="S52" s="179"/>
      <c r="T52" s="179"/>
      <c r="U52" s="179"/>
      <c r="V52" s="179"/>
      <c r="W52" s="179"/>
      <c r="X52" s="179"/>
      <c r="Y52" s="179"/>
      <c r="Z52" s="179"/>
    </row>
    <row r="53" spans="1:26" s="176" customFormat="1">
      <c r="A53" s="179"/>
      <c r="B53" s="179"/>
      <c r="C53" s="179"/>
      <c r="D53" s="179"/>
      <c r="E53" s="179"/>
      <c r="F53" s="179"/>
      <c r="G53" s="179"/>
      <c r="H53" s="179"/>
      <c r="I53" s="179"/>
      <c r="J53" s="179"/>
      <c r="K53" s="179"/>
      <c r="L53" s="179"/>
      <c r="M53" s="179"/>
      <c r="N53" s="179"/>
      <c r="O53" s="179"/>
      <c r="P53" s="179"/>
      <c r="Q53" s="179"/>
      <c r="R53" s="179"/>
      <c r="S53" s="179"/>
      <c r="T53" s="179"/>
      <c r="U53" s="179"/>
      <c r="V53" s="179"/>
      <c r="W53" s="179"/>
      <c r="X53" s="179"/>
      <c r="Y53" s="179"/>
      <c r="Z53" s="179"/>
    </row>
    <row r="54" spans="1:26" s="176" customFormat="1">
      <c r="A54" s="179"/>
      <c r="B54" s="179"/>
      <c r="C54" s="179"/>
      <c r="D54" s="179"/>
      <c r="E54" s="179"/>
      <c r="F54" s="179"/>
      <c r="G54" s="179"/>
      <c r="H54" s="179"/>
      <c r="I54" s="179"/>
      <c r="J54" s="179"/>
      <c r="K54" s="179"/>
      <c r="L54" s="179"/>
      <c r="M54" s="179"/>
      <c r="N54" s="179"/>
      <c r="O54" s="179"/>
      <c r="P54" s="179"/>
      <c r="Q54" s="179"/>
      <c r="R54" s="179"/>
      <c r="S54" s="179"/>
      <c r="T54" s="179"/>
      <c r="U54" s="179"/>
      <c r="V54" s="179"/>
      <c r="W54" s="179"/>
      <c r="X54" s="179"/>
      <c r="Y54" s="179"/>
      <c r="Z54" s="179"/>
    </row>
    <row r="55" spans="1:26" s="176" customFormat="1" ht="12.75" customHeight="1">
      <c r="A55" s="179"/>
      <c r="B55" s="179"/>
      <c r="C55" s="179"/>
      <c r="D55" s="179"/>
      <c r="E55" s="179"/>
      <c r="F55" s="179"/>
      <c r="G55" s="179"/>
      <c r="H55" s="179"/>
      <c r="I55" s="179"/>
      <c r="J55" s="179"/>
      <c r="K55" s="179"/>
      <c r="L55" s="179"/>
      <c r="M55" s="179"/>
      <c r="N55" s="179"/>
      <c r="O55" s="179"/>
      <c r="P55" s="179"/>
      <c r="Q55" s="179"/>
      <c r="R55" s="179"/>
      <c r="S55" s="179"/>
      <c r="T55" s="179"/>
      <c r="U55" s="179"/>
    </row>
    <row r="56" spans="1:26" s="176" customFormat="1">
      <c r="A56" s="179"/>
      <c r="B56" s="179"/>
      <c r="C56" s="179"/>
      <c r="D56" s="179"/>
      <c r="E56" s="179"/>
      <c r="F56" s="179"/>
      <c r="G56" s="179"/>
      <c r="H56" s="179"/>
      <c r="I56" s="179"/>
      <c r="J56" s="179"/>
      <c r="K56" s="179"/>
      <c r="L56" s="179"/>
      <c r="M56" s="179"/>
      <c r="N56" s="179"/>
      <c r="O56" s="179"/>
      <c r="P56" s="179"/>
      <c r="Q56" s="179"/>
      <c r="R56" s="179"/>
      <c r="S56" s="179"/>
      <c r="T56" s="179"/>
      <c r="U56" s="179"/>
    </row>
    <row r="57" spans="1:26" s="176" customFormat="1">
      <c r="A57" s="179"/>
      <c r="B57" s="179"/>
      <c r="C57" s="179"/>
      <c r="D57" s="179"/>
      <c r="E57" s="179"/>
      <c r="F57" s="179"/>
      <c r="G57" s="179"/>
      <c r="H57" s="179"/>
      <c r="I57" s="179"/>
      <c r="J57" s="179"/>
      <c r="K57" s="179"/>
      <c r="L57" s="179"/>
      <c r="M57" s="179"/>
      <c r="N57" s="179"/>
      <c r="O57" s="179"/>
      <c r="P57" s="179"/>
      <c r="Q57" s="179"/>
      <c r="R57" s="179"/>
      <c r="S57" s="179"/>
      <c r="T57" s="179"/>
      <c r="U57" s="179"/>
    </row>
    <row r="58" spans="1:26" s="176" customFormat="1">
      <c r="A58" s="179"/>
      <c r="B58" s="179"/>
      <c r="C58" s="179"/>
      <c r="D58" s="179"/>
      <c r="E58" s="179"/>
      <c r="F58" s="179"/>
      <c r="G58" s="179"/>
      <c r="H58" s="179"/>
      <c r="I58" s="179"/>
      <c r="J58" s="179"/>
      <c r="K58" s="179"/>
      <c r="L58" s="179"/>
      <c r="M58" s="179"/>
      <c r="N58" s="179"/>
      <c r="O58" s="179"/>
      <c r="P58" s="179"/>
      <c r="Q58" s="179"/>
      <c r="R58" s="179"/>
      <c r="S58" s="179"/>
      <c r="T58" s="179"/>
      <c r="U58" s="179"/>
    </row>
    <row r="59" spans="1:26" s="176" customFormat="1">
      <c r="A59" s="179"/>
      <c r="B59" s="179"/>
      <c r="C59" s="179"/>
      <c r="D59" s="179"/>
      <c r="E59" s="179"/>
      <c r="F59" s="179"/>
      <c r="G59" s="179"/>
      <c r="H59" s="179"/>
      <c r="I59" s="179"/>
      <c r="J59" s="179"/>
      <c r="K59" s="179"/>
      <c r="L59" s="179"/>
      <c r="M59" s="179"/>
      <c r="N59" s="179"/>
      <c r="O59" s="179"/>
      <c r="P59" s="179"/>
      <c r="Q59" s="179"/>
      <c r="R59" s="179"/>
      <c r="S59" s="179"/>
      <c r="T59" s="179"/>
      <c r="U59" s="179"/>
    </row>
    <row r="60" spans="1:26" s="176" customFormat="1">
      <c r="A60" s="179"/>
      <c r="B60" s="179"/>
      <c r="C60" s="179"/>
      <c r="D60" s="179"/>
      <c r="E60" s="179"/>
      <c r="F60" s="179"/>
      <c r="G60" s="179"/>
      <c r="H60" s="179"/>
      <c r="I60" s="179"/>
      <c r="J60" s="179"/>
      <c r="K60" s="179"/>
      <c r="L60" s="179"/>
      <c r="M60" s="179"/>
      <c r="N60" s="179"/>
      <c r="O60" s="179"/>
      <c r="P60" s="179"/>
      <c r="Q60" s="179"/>
      <c r="R60" s="179"/>
      <c r="S60" s="179"/>
      <c r="T60" s="179"/>
      <c r="U60" s="179"/>
    </row>
    <row r="61" spans="1:26" s="176" customFormat="1">
      <c r="A61" s="179"/>
      <c r="B61" s="179"/>
      <c r="C61" s="179"/>
      <c r="D61" s="179"/>
      <c r="E61" s="179"/>
      <c r="F61" s="179"/>
      <c r="G61" s="179"/>
      <c r="H61" s="179"/>
      <c r="I61" s="179"/>
      <c r="J61" s="179"/>
      <c r="K61" s="179"/>
      <c r="L61" s="179"/>
      <c r="M61" s="179"/>
      <c r="N61" s="179"/>
      <c r="O61" s="179"/>
      <c r="P61" s="179"/>
      <c r="Q61" s="179"/>
      <c r="R61" s="179"/>
      <c r="S61" s="179"/>
      <c r="T61" s="179"/>
      <c r="U61" s="179"/>
    </row>
    <row r="62" spans="1:26" s="176" customFormat="1">
      <c r="A62" s="179"/>
      <c r="B62" s="179"/>
      <c r="C62" s="179"/>
      <c r="D62" s="179"/>
      <c r="E62" s="179"/>
      <c r="F62" s="179"/>
      <c r="G62" s="179"/>
      <c r="H62" s="179"/>
      <c r="I62" s="179"/>
      <c r="J62" s="179"/>
      <c r="K62" s="179"/>
      <c r="L62" s="179"/>
      <c r="M62" s="179"/>
      <c r="N62" s="179"/>
      <c r="O62" s="179"/>
      <c r="P62" s="179"/>
      <c r="Q62" s="179"/>
      <c r="R62" s="179"/>
      <c r="S62" s="179"/>
      <c r="T62" s="179"/>
      <c r="U62" s="179"/>
    </row>
    <row r="63" spans="1:26" s="176" customFormat="1">
      <c r="A63" s="179"/>
      <c r="B63" s="179"/>
      <c r="C63" s="179"/>
      <c r="D63" s="179"/>
      <c r="E63" s="179"/>
      <c r="F63" s="179"/>
      <c r="G63" s="179"/>
      <c r="H63" s="179"/>
      <c r="I63" s="179"/>
      <c r="J63" s="179"/>
      <c r="K63" s="179"/>
      <c r="L63" s="179"/>
      <c r="M63" s="179"/>
      <c r="N63" s="179"/>
      <c r="O63" s="179"/>
      <c r="P63" s="179"/>
      <c r="Q63" s="179"/>
      <c r="R63" s="179"/>
      <c r="S63" s="179"/>
      <c r="T63" s="179"/>
      <c r="U63" s="179"/>
    </row>
    <row r="64" spans="1:26" s="176" customFormat="1">
      <c r="A64" s="179"/>
      <c r="B64" s="179"/>
      <c r="C64" s="179"/>
      <c r="D64" s="179"/>
      <c r="E64" s="179"/>
      <c r="F64" s="179"/>
      <c r="G64" s="179"/>
      <c r="H64" s="179"/>
      <c r="I64" s="179"/>
      <c r="J64" s="179"/>
      <c r="K64" s="179"/>
      <c r="L64" s="179"/>
      <c r="M64" s="179"/>
      <c r="N64" s="179"/>
      <c r="O64" s="179"/>
      <c r="P64" s="179"/>
      <c r="Q64" s="179"/>
      <c r="R64" s="179"/>
      <c r="S64" s="179"/>
      <c r="T64" s="179"/>
      <c r="U64" s="179"/>
    </row>
    <row r="65" spans="1:21" s="176" customFormat="1">
      <c r="A65" s="179"/>
      <c r="B65" s="179"/>
      <c r="C65" s="179"/>
      <c r="D65" s="179"/>
      <c r="E65" s="179"/>
      <c r="F65" s="179"/>
      <c r="G65" s="179"/>
      <c r="H65" s="179"/>
      <c r="I65" s="179"/>
      <c r="J65" s="179"/>
      <c r="K65" s="179"/>
      <c r="L65" s="179"/>
      <c r="M65" s="179"/>
      <c r="N65" s="179"/>
      <c r="O65" s="179"/>
      <c r="P65" s="179"/>
      <c r="Q65" s="179"/>
      <c r="R65" s="179"/>
      <c r="S65" s="179"/>
      <c r="T65" s="179"/>
      <c r="U65" s="179"/>
    </row>
    <row r="66" spans="1:21" s="176" customFormat="1">
      <c r="A66" s="179"/>
      <c r="B66" s="179"/>
      <c r="C66" s="179"/>
      <c r="D66" s="179"/>
      <c r="E66" s="179"/>
      <c r="F66" s="179"/>
      <c r="G66" s="179"/>
      <c r="H66" s="179"/>
      <c r="I66" s="179"/>
      <c r="J66" s="179"/>
      <c r="K66" s="179"/>
      <c r="L66" s="179"/>
      <c r="M66" s="179"/>
      <c r="N66" s="179"/>
      <c r="O66" s="179"/>
      <c r="P66" s="179"/>
      <c r="Q66" s="179"/>
      <c r="R66" s="179"/>
      <c r="S66" s="179"/>
      <c r="T66" s="179"/>
      <c r="U66" s="179"/>
    </row>
    <row r="67" spans="1:21" s="176" customFormat="1">
      <c r="A67" s="179"/>
      <c r="B67" s="179"/>
      <c r="C67" s="179"/>
      <c r="D67" s="179"/>
      <c r="E67" s="179"/>
      <c r="F67" s="179"/>
      <c r="G67" s="179"/>
      <c r="H67" s="179"/>
      <c r="I67" s="179"/>
      <c r="J67" s="179"/>
      <c r="K67" s="179"/>
      <c r="L67" s="179"/>
      <c r="M67" s="179"/>
      <c r="N67" s="179"/>
      <c r="O67" s="179"/>
      <c r="P67" s="179"/>
      <c r="Q67" s="179"/>
      <c r="R67" s="179"/>
      <c r="S67" s="179"/>
      <c r="T67" s="179"/>
      <c r="U67" s="179"/>
    </row>
    <row r="68" spans="1:21" s="176" customFormat="1">
      <c r="A68" s="179"/>
      <c r="B68" s="179"/>
      <c r="C68" s="179"/>
      <c r="D68" s="179"/>
      <c r="E68" s="179"/>
      <c r="F68" s="179"/>
      <c r="G68" s="179"/>
      <c r="H68" s="179"/>
      <c r="I68" s="179"/>
      <c r="J68" s="179"/>
      <c r="K68" s="179"/>
      <c r="L68" s="179"/>
      <c r="M68" s="179"/>
      <c r="N68" s="179"/>
      <c r="O68" s="179"/>
      <c r="P68" s="179"/>
      <c r="Q68" s="179"/>
      <c r="R68" s="179"/>
      <c r="S68" s="179"/>
      <c r="T68" s="179"/>
      <c r="U68" s="179"/>
    </row>
    <row r="69" spans="1:21" s="176" customFormat="1">
      <c r="A69" s="179"/>
      <c r="B69" s="179"/>
      <c r="C69" s="179"/>
      <c r="D69" s="179"/>
      <c r="E69" s="179"/>
      <c r="F69" s="179"/>
      <c r="G69" s="179"/>
      <c r="H69" s="179"/>
      <c r="I69" s="179"/>
      <c r="J69" s="179"/>
      <c r="K69" s="179"/>
      <c r="L69" s="179"/>
      <c r="M69" s="179"/>
      <c r="N69" s="179"/>
      <c r="O69" s="179"/>
      <c r="P69" s="179"/>
      <c r="Q69" s="179"/>
      <c r="R69" s="179"/>
      <c r="S69" s="179"/>
      <c r="T69" s="179"/>
      <c r="U69" s="179"/>
    </row>
    <row r="70" spans="1:21" s="176" customFormat="1">
      <c r="A70" s="179"/>
      <c r="B70" s="179"/>
      <c r="C70" s="179"/>
      <c r="D70" s="179"/>
      <c r="E70" s="179"/>
      <c r="F70" s="179"/>
      <c r="G70" s="179"/>
      <c r="H70" s="179"/>
      <c r="I70" s="179"/>
      <c r="J70" s="179"/>
      <c r="K70" s="179"/>
      <c r="L70" s="179"/>
      <c r="M70" s="179"/>
      <c r="N70" s="179"/>
      <c r="O70" s="179"/>
      <c r="P70" s="179"/>
      <c r="Q70" s="179"/>
      <c r="R70" s="179"/>
      <c r="S70" s="179"/>
      <c r="T70" s="179"/>
      <c r="U70" s="179"/>
    </row>
    <row r="71" spans="1:21" s="176" customFormat="1">
      <c r="A71" s="179"/>
      <c r="B71" s="179"/>
      <c r="C71" s="179"/>
      <c r="D71" s="179"/>
      <c r="E71" s="179"/>
      <c r="F71" s="179"/>
      <c r="G71" s="179"/>
      <c r="H71" s="179"/>
      <c r="I71" s="179"/>
      <c r="J71" s="179"/>
      <c r="K71" s="179"/>
      <c r="L71" s="179"/>
      <c r="M71" s="179"/>
      <c r="N71" s="179"/>
      <c r="O71" s="179"/>
      <c r="P71" s="179"/>
      <c r="Q71" s="179"/>
      <c r="R71" s="179"/>
      <c r="S71" s="179"/>
      <c r="T71" s="179"/>
      <c r="U71" s="179"/>
    </row>
    <row r="72" spans="1:21" s="176" customFormat="1">
      <c r="A72" s="179"/>
      <c r="B72" s="179"/>
      <c r="C72" s="179"/>
      <c r="D72" s="179"/>
      <c r="E72" s="179"/>
      <c r="F72" s="179"/>
      <c r="G72" s="179"/>
      <c r="H72" s="179"/>
      <c r="I72" s="179"/>
      <c r="J72" s="179"/>
      <c r="K72" s="179"/>
      <c r="L72" s="179"/>
      <c r="M72" s="179"/>
      <c r="N72" s="179"/>
      <c r="O72" s="179"/>
      <c r="P72" s="179"/>
      <c r="Q72" s="179"/>
      <c r="R72" s="179"/>
      <c r="S72" s="179"/>
      <c r="T72" s="179"/>
      <c r="U72" s="179"/>
    </row>
    <row r="73" spans="1:21" s="176" customFormat="1">
      <c r="A73" s="179"/>
      <c r="B73" s="179"/>
      <c r="C73" s="179"/>
      <c r="D73" s="179"/>
      <c r="E73" s="179"/>
      <c r="F73" s="179"/>
      <c r="G73" s="179"/>
      <c r="H73" s="179"/>
      <c r="I73" s="179"/>
      <c r="J73" s="179"/>
      <c r="K73" s="179"/>
      <c r="L73" s="179"/>
      <c r="M73" s="179"/>
      <c r="N73" s="179"/>
      <c r="O73" s="179"/>
      <c r="P73" s="179"/>
      <c r="Q73" s="179"/>
      <c r="R73" s="179"/>
      <c r="S73" s="179"/>
      <c r="T73" s="179"/>
      <c r="U73" s="179"/>
    </row>
    <row r="74" spans="1:21" s="176" customFormat="1">
      <c r="A74" s="179"/>
      <c r="B74" s="179"/>
      <c r="C74" s="179"/>
      <c r="D74" s="179"/>
      <c r="E74" s="179"/>
      <c r="F74" s="179"/>
      <c r="G74" s="179"/>
      <c r="H74" s="179"/>
      <c r="I74" s="179"/>
      <c r="J74" s="179"/>
      <c r="K74" s="179"/>
      <c r="L74" s="179"/>
      <c r="M74" s="179"/>
      <c r="N74" s="179"/>
      <c r="O74" s="179"/>
      <c r="P74" s="179"/>
      <c r="Q74" s="179"/>
      <c r="R74" s="179"/>
      <c r="S74" s="179"/>
      <c r="T74" s="179"/>
      <c r="U74" s="179"/>
    </row>
    <row r="75" spans="1:21" s="176" customFormat="1">
      <c r="A75" s="179"/>
      <c r="B75" s="179"/>
      <c r="C75" s="179"/>
      <c r="D75" s="179"/>
      <c r="E75" s="179"/>
      <c r="F75" s="179"/>
      <c r="G75" s="179"/>
      <c r="H75" s="179"/>
      <c r="I75" s="179"/>
      <c r="J75" s="179"/>
      <c r="K75" s="179"/>
      <c r="L75" s="179"/>
      <c r="M75" s="179"/>
      <c r="N75" s="179"/>
      <c r="O75" s="179"/>
      <c r="P75" s="179"/>
      <c r="Q75" s="179"/>
      <c r="R75" s="179"/>
      <c r="S75" s="179"/>
      <c r="T75" s="179"/>
      <c r="U75" s="179"/>
    </row>
    <row r="76" spans="1:21" s="176" customFormat="1">
      <c r="A76" s="179"/>
      <c r="B76" s="179"/>
      <c r="C76" s="179"/>
      <c r="D76" s="179"/>
      <c r="E76" s="179"/>
      <c r="F76" s="179"/>
      <c r="G76" s="179"/>
      <c r="H76" s="179"/>
      <c r="I76" s="179"/>
      <c r="J76" s="179"/>
      <c r="K76" s="179"/>
      <c r="L76" s="179"/>
      <c r="M76" s="179"/>
      <c r="N76" s="179"/>
      <c r="O76" s="179"/>
      <c r="P76" s="179"/>
      <c r="Q76" s="179"/>
      <c r="R76" s="179"/>
      <c r="S76" s="179"/>
      <c r="T76" s="179"/>
      <c r="U76" s="179"/>
    </row>
    <row r="77" spans="1:21" s="176" customFormat="1">
      <c r="A77" s="179"/>
      <c r="B77" s="179"/>
      <c r="C77" s="179"/>
      <c r="D77" s="179"/>
      <c r="E77" s="179"/>
      <c r="F77" s="179"/>
      <c r="G77" s="179"/>
      <c r="H77" s="179"/>
      <c r="I77" s="179"/>
      <c r="J77" s="179"/>
      <c r="K77" s="179"/>
      <c r="L77" s="179"/>
      <c r="M77" s="179"/>
      <c r="N77" s="179"/>
      <c r="O77" s="179"/>
      <c r="P77" s="179"/>
      <c r="Q77" s="179"/>
      <c r="R77" s="179"/>
      <c r="S77" s="179"/>
      <c r="T77" s="179"/>
      <c r="U77" s="179"/>
    </row>
    <row r="78" spans="1:21" s="176" customFormat="1">
      <c r="A78" s="179"/>
      <c r="B78" s="179"/>
      <c r="C78" s="179"/>
      <c r="D78" s="179"/>
      <c r="E78" s="179"/>
      <c r="F78" s="179"/>
      <c r="G78" s="179"/>
      <c r="H78" s="179"/>
      <c r="I78" s="179"/>
      <c r="J78" s="179"/>
      <c r="K78" s="179"/>
      <c r="L78" s="179"/>
      <c r="M78" s="179"/>
      <c r="N78" s="179"/>
      <c r="O78" s="179"/>
      <c r="P78" s="179"/>
      <c r="Q78" s="179"/>
      <c r="R78" s="179"/>
      <c r="S78" s="179"/>
      <c r="T78" s="179"/>
      <c r="U78" s="179"/>
    </row>
    <row r="79" spans="1:21" s="176" customFormat="1">
      <c r="A79" s="179"/>
      <c r="B79" s="179"/>
      <c r="C79" s="179"/>
      <c r="D79" s="179"/>
      <c r="E79" s="179"/>
      <c r="F79" s="179"/>
      <c r="G79" s="179"/>
      <c r="H79" s="179"/>
      <c r="I79" s="179"/>
      <c r="J79" s="179"/>
      <c r="K79" s="179"/>
      <c r="L79" s="179"/>
      <c r="M79" s="179"/>
      <c r="N79" s="179"/>
      <c r="O79" s="179"/>
      <c r="P79" s="179"/>
      <c r="Q79" s="179"/>
      <c r="R79" s="179"/>
      <c r="S79" s="179"/>
      <c r="T79" s="179"/>
      <c r="U79" s="179"/>
    </row>
    <row r="80" spans="1:21" s="176" customFormat="1">
      <c r="A80" s="179"/>
      <c r="B80" s="179"/>
      <c r="C80" s="179"/>
      <c r="D80" s="179"/>
      <c r="E80" s="179"/>
      <c r="F80" s="179"/>
      <c r="G80" s="179"/>
      <c r="H80" s="179"/>
      <c r="I80" s="179"/>
      <c r="J80" s="179"/>
      <c r="K80" s="179"/>
      <c r="L80" s="179"/>
      <c r="M80" s="179"/>
      <c r="N80" s="179"/>
      <c r="O80" s="179"/>
      <c r="P80" s="179"/>
      <c r="Q80" s="179"/>
      <c r="R80" s="179"/>
      <c r="S80" s="179"/>
      <c r="T80" s="179"/>
      <c r="U80" s="179"/>
    </row>
    <row r="81" spans="1:26" s="176" customFormat="1">
      <c r="A81" s="179"/>
      <c r="B81" s="179"/>
      <c r="C81" s="179"/>
      <c r="D81" s="179"/>
      <c r="E81" s="179"/>
      <c r="F81" s="179"/>
      <c r="G81" s="179"/>
      <c r="H81" s="179"/>
      <c r="I81" s="179"/>
      <c r="J81" s="179"/>
      <c r="K81" s="179"/>
      <c r="L81" s="179"/>
      <c r="M81" s="179"/>
      <c r="N81" s="179"/>
      <c r="O81" s="179"/>
      <c r="P81" s="179"/>
      <c r="Q81" s="179"/>
      <c r="R81" s="179"/>
      <c r="S81" s="179"/>
      <c r="T81" s="179"/>
      <c r="U81" s="179"/>
    </row>
    <row r="82" spans="1:26" s="176" customFormat="1">
      <c r="A82" s="179"/>
      <c r="B82" s="179"/>
      <c r="C82" s="179"/>
      <c r="D82" s="179"/>
      <c r="E82" s="179"/>
      <c r="F82" s="179"/>
      <c r="G82" s="179"/>
      <c r="H82" s="179"/>
      <c r="I82" s="179"/>
      <c r="J82" s="179"/>
      <c r="K82" s="179"/>
      <c r="L82" s="179"/>
      <c r="M82" s="179"/>
      <c r="N82" s="179"/>
      <c r="O82" s="179"/>
      <c r="P82" s="179"/>
      <c r="Q82" s="179"/>
      <c r="R82" s="179"/>
      <c r="S82" s="179"/>
      <c r="T82" s="179"/>
      <c r="U82" s="179"/>
    </row>
    <row r="83" spans="1:26">
      <c r="V83" s="153"/>
      <c r="W83" s="153"/>
      <c r="X83" s="153"/>
      <c r="Y83" s="153"/>
      <c r="Z83" s="153"/>
    </row>
    <row r="84" spans="1:26">
      <c r="V84" s="153"/>
      <c r="W84" s="153"/>
      <c r="X84" s="153"/>
      <c r="Y84" s="153"/>
      <c r="Z84" s="153"/>
    </row>
    <row r="85" spans="1:26">
      <c r="V85" s="153"/>
      <c r="W85" s="153"/>
      <c r="X85" s="153"/>
      <c r="Y85" s="153"/>
      <c r="Z85" s="153"/>
    </row>
    <row r="86" spans="1:26">
      <c r="V86" s="153"/>
      <c r="W86" s="153"/>
      <c r="X86" s="153"/>
      <c r="Y86" s="153"/>
      <c r="Z86" s="153"/>
    </row>
    <row r="87" spans="1:26">
      <c r="V87" s="153"/>
      <c r="W87" s="153"/>
      <c r="X87" s="153"/>
      <c r="Y87" s="153"/>
      <c r="Z87" s="153"/>
    </row>
    <row r="88" spans="1:26">
      <c r="V88" s="153"/>
      <c r="W88" s="153"/>
      <c r="X88" s="153"/>
      <c r="Y88" s="153"/>
      <c r="Z88" s="153"/>
    </row>
    <row r="89" spans="1:26">
      <c r="V89" s="153"/>
      <c r="W89" s="153"/>
      <c r="X89" s="153"/>
      <c r="Y89" s="153"/>
      <c r="Z89" s="153"/>
    </row>
    <row r="90" spans="1:26">
      <c r="V90" s="153"/>
      <c r="W90" s="153"/>
      <c r="X90" s="153"/>
      <c r="Y90" s="153"/>
      <c r="Z90" s="153"/>
    </row>
    <row r="91" spans="1:26">
      <c r="V91" s="153"/>
      <c r="W91" s="153"/>
      <c r="X91" s="153"/>
      <c r="Y91" s="153"/>
      <c r="Z91" s="153"/>
    </row>
    <row r="92" spans="1:26">
      <c r="V92" s="153"/>
      <c r="W92" s="153"/>
      <c r="X92" s="153"/>
      <c r="Y92" s="153"/>
      <c r="Z92" s="153"/>
    </row>
    <row r="93" spans="1:26">
      <c r="V93" s="153"/>
      <c r="W93" s="153"/>
      <c r="X93" s="153"/>
      <c r="Y93" s="153"/>
      <c r="Z93" s="153"/>
    </row>
    <row r="94" spans="1:26">
      <c r="V94" s="153"/>
      <c r="W94" s="153"/>
      <c r="X94" s="153"/>
      <c r="Y94" s="153"/>
      <c r="Z94" s="153"/>
    </row>
    <row r="95" spans="1:26">
      <c r="V95" s="153"/>
      <c r="W95" s="153"/>
      <c r="X95" s="153"/>
      <c r="Y95" s="153"/>
      <c r="Z95" s="153"/>
    </row>
    <row r="96" spans="1:26">
      <c r="V96" s="153"/>
      <c r="W96" s="153"/>
      <c r="X96" s="153"/>
      <c r="Y96" s="153"/>
      <c r="Z96" s="153"/>
    </row>
  </sheetData>
  <mergeCells count="18">
    <mergeCell ref="L5:L6"/>
    <mergeCell ref="K5:K6"/>
    <mergeCell ref="A47:N47"/>
    <mergeCell ref="A46:AA46"/>
    <mergeCell ref="B4:M4"/>
    <mergeCell ref="A1:N1"/>
    <mergeCell ref="A2:N2"/>
    <mergeCell ref="N4:N6"/>
    <mergeCell ref="A4:A6"/>
    <mergeCell ref="B5:B6"/>
    <mergeCell ref="M5:M6"/>
    <mergeCell ref="C5:C6"/>
    <mergeCell ref="D5:D6"/>
    <mergeCell ref="G5:G6"/>
    <mergeCell ref="H5:H6"/>
    <mergeCell ref="A3:N3"/>
    <mergeCell ref="E5:F5"/>
    <mergeCell ref="I5:J5"/>
  </mergeCells>
  <conditionalFormatting sqref="A7:N45">
    <cfRule type="expression" dxfId="13" priority="1">
      <formula>MOD(ROW(),3)=0</formula>
    </cfRule>
  </conditionalFormatting>
  <printOptions horizontalCentered="1" verticalCentered="1"/>
  <pageMargins left="0.7" right="0.7" top="0.64" bottom="0.75" header="0.3" footer="0.3"/>
  <pageSetup paperSize="9" scale="87" orientation="landscape" r:id="rId1"/>
  <rowBreaks count="2" manualBreakCount="2">
    <brk id="26" max="13" man="1"/>
    <brk id="51" max="16383" man="1"/>
  </rowBreaks>
  <colBreaks count="1" manualBreakCount="1">
    <brk id="27" max="1048575" man="1"/>
  </colBreaks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>
  <dimension ref="A1:AA54"/>
  <sheetViews>
    <sheetView view="pageBreakPreview" topLeftCell="A40" zoomScaleSheetLayoutView="100" workbookViewId="0">
      <selection activeCell="D31" sqref="D31"/>
    </sheetView>
  </sheetViews>
  <sheetFormatPr defaultColWidth="9.140625" defaultRowHeight="15"/>
  <cols>
    <col min="1" max="1" width="18.5703125" style="238" customWidth="1"/>
    <col min="2" max="2" width="10.7109375" style="238" customWidth="1"/>
    <col min="3" max="3" width="13.42578125" style="238" customWidth="1"/>
    <col min="4" max="8" width="10.7109375" style="238" customWidth="1"/>
    <col min="9" max="10" width="10.7109375" style="238" hidden="1" customWidth="1"/>
    <col min="11" max="12" width="10.7109375" style="238" customWidth="1"/>
    <col min="13" max="13" width="10.7109375" style="238" hidden="1" customWidth="1"/>
    <col min="14" max="14" width="19.140625" style="238" customWidth="1"/>
    <col min="15" max="15" width="8.85546875" style="238" customWidth="1"/>
    <col min="16" max="18" width="7.140625" style="238" customWidth="1"/>
    <col min="19" max="19" width="8" style="238" customWidth="1"/>
    <col min="20" max="20" width="23.140625" style="34" customWidth="1"/>
    <col min="21" max="16384" width="9.140625" style="34"/>
  </cols>
  <sheetData>
    <row r="1" spans="1:24" s="145" customFormat="1" ht="17.100000000000001" customHeight="1">
      <c r="A1" s="439" t="s">
        <v>582</v>
      </c>
      <c r="B1" s="439"/>
      <c r="C1" s="439"/>
      <c r="D1" s="439"/>
      <c r="E1" s="439"/>
      <c r="F1" s="439"/>
      <c r="G1" s="439"/>
      <c r="H1" s="439"/>
      <c r="I1" s="439"/>
      <c r="J1" s="439"/>
      <c r="K1" s="439"/>
      <c r="L1" s="439"/>
      <c r="M1" s="439"/>
      <c r="N1" s="439"/>
      <c r="O1" s="234"/>
      <c r="P1" s="234"/>
      <c r="Q1" s="234"/>
      <c r="R1" s="234"/>
      <c r="S1" s="234"/>
      <c r="T1" s="234"/>
    </row>
    <row r="2" spans="1:24" s="145" customFormat="1" ht="17.100000000000001" customHeight="1">
      <c r="A2" s="439" t="s">
        <v>717</v>
      </c>
      <c r="B2" s="439"/>
      <c r="C2" s="439"/>
      <c r="D2" s="439"/>
      <c r="E2" s="439"/>
      <c r="F2" s="439"/>
      <c r="G2" s="439"/>
      <c r="H2" s="439"/>
      <c r="I2" s="439"/>
      <c r="J2" s="439"/>
      <c r="K2" s="439"/>
      <c r="L2" s="439"/>
      <c r="M2" s="439"/>
      <c r="N2" s="439"/>
      <c r="O2" s="234"/>
      <c r="P2" s="234"/>
      <c r="Q2" s="234"/>
      <c r="R2" s="234"/>
      <c r="S2" s="234"/>
      <c r="T2" s="234"/>
    </row>
    <row r="3" spans="1:24" s="145" customFormat="1" ht="17.100000000000001" customHeight="1">
      <c r="A3" s="444" t="s">
        <v>522</v>
      </c>
      <c r="B3" s="444"/>
      <c r="C3" s="444"/>
      <c r="D3" s="444"/>
      <c r="E3" s="444"/>
      <c r="F3" s="444"/>
      <c r="G3" s="444"/>
      <c r="H3" s="444"/>
      <c r="I3" s="444"/>
      <c r="J3" s="444"/>
      <c r="K3" s="444"/>
      <c r="L3" s="444"/>
      <c r="M3" s="444"/>
      <c r="N3" s="444"/>
      <c r="O3" s="235"/>
      <c r="P3" s="235"/>
      <c r="Q3" s="235"/>
      <c r="R3" s="235"/>
      <c r="S3" s="235"/>
      <c r="T3" s="236"/>
      <c r="U3" s="237"/>
    </row>
    <row r="4" spans="1:24" s="145" customFormat="1" ht="30.75" customHeight="1">
      <c r="A4" s="443" t="s">
        <v>151</v>
      </c>
      <c r="B4" s="437" t="s">
        <v>609</v>
      </c>
      <c r="C4" s="438"/>
      <c r="D4" s="438"/>
      <c r="E4" s="438"/>
      <c r="F4" s="438"/>
      <c r="G4" s="438"/>
      <c r="H4" s="438"/>
      <c r="I4" s="438"/>
      <c r="J4" s="438"/>
      <c r="K4" s="438"/>
      <c r="L4" s="449"/>
      <c r="M4" s="324"/>
      <c r="N4" s="445" t="s">
        <v>195</v>
      </c>
      <c r="O4" s="235"/>
      <c r="P4" s="235"/>
      <c r="Q4" s="235"/>
      <c r="U4" s="236"/>
    </row>
    <row r="5" spans="1:24" s="145" customFormat="1" ht="30.75" customHeight="1">
      <c r="A5" s="443"/>
      <c r="B5" s="393" t="s">
        <v>519</v>
      </c>
      <c r="C5" s="440" t="s">
        <v>606</v>
      </c>
      <c r="D5" s="393" t="s">
        <v>610</v>
      </c>
      <c r="E5" s="393" t="s">
        <v>512</v>
      </c>
      <c r="F5" s="393"/>
      <c r="G5" s="393" t="s">
        <v>611</v>
      </c>
      <c r="H5" s="393" t="s">
        <v>530</v>
      </c>
      <c r="I5" s="393" t="s">
        <v>511</v>
      </c>
      <c r="J5" s="393"/>
      <c r="K5" s="440" t="s">
        <v>608</v>
      </c>
      <c r="L5" s="393" t="s">
        <v>532</v>
      </c>
      <c r="M5" s="393" t="s">
        <v>507</v>
      </c>
      <c r="N5" s="446"/>
      <c r="O5" s="235"/>
      <c r="P5" s="235"/>
      <c r="Q5" s="235"/>
      <c r="R5" s="235"/>
      <c r="U5" s="216"/>
    </row>
    <row r="6" spans="1:24" s="145" customFormat="1" ht="88.5" customHeight="1">
      <c r="A6" s="443"/>
      <c r="B6" s="393"/>
      <c r="C6" s="442"/>
      <c r="D6" s="393"/>
      <c r="E6" s="323" t="s">
        <v>506</v>
      </c>
      <c r="F6" s="323" t="s">
        <v>502</v>
      </c>
      <c r="G6" s="393"/>
      <c r="H6" s="393"/>
      <c r="I6" s="323" t="s">
        <v>505</v>
      </c>
      <c r="J6" s="323" t="s">
        <v>504</v>
      </c>
      <c r="K6" s="442"/>
      <c r="L6" s="393"/>
      <c r="M6" s="393"/>
      <c r="N6" s="447"/>
      <c r="O6" s="235"/>
      <c r="P6" s="235"/>
      <c r="Q6" s="235"/>
      <c r="R6" s="235"/>
      <c r="U6" s="216"/>
    </row>
    <row r="7" spans="1:24" s="145" customFormat="1" ht="17.100000000000001" customHeight="1">
      <c r="A7" s="158" t="s">
        <v>10</v>
      </c>
      <c r="B7" s="352">
        <v>28.6</v>
      </c>
      <c r="C7" s="352">
        <v>60.2</v>
      </c>
      <c r="D7" s="352">
        <v>10.199999999999999</v>
      </c>
      <c r="E7" s="352">
        <v>0</v>
      </c>
      <c r="F7" s="352">
        <v>0</v>
      </c>
      <c r="G7" s="352">
        <v>0</v>
      </c>
      <c r="H7" s="352">
        <v>0.1</v>
      </c>
      <c r="I7" s="352">
        <v>0.1</v>
      </c>
      <c r="J7" s="352">
        <v>0.9</v>
      </c>
      <c r="K7" s="352">
        <v>1</v>
      </c>
      <c r="L7" s="352">
        <v>0</v>
      </c>
      <c r="M7" s="17">
        <v>100</v>
      </c>
      <c r="N7" s="17" t="s">
        <v>346</v>
      </c>
      <c r="O7" s="235"/>
      <c r="P7" s="235"/>
      <c r="Q7" s="235"/>
      <c r="R7" s="235"/>
      <c r="U7" s="216"/>
      <c r="X7" s="215"/>
    </row>
    <row r="8" spans="1:24" s="145" customFormat="1" ht="17.100000000000001" customHeight="1">
      <c r="A8" s="158" t="s">
        <v>11</v>
      </c>
      <c r="B8" s="352">
        <v>0</v>
      </c>
      <c r="C8" s="352">
        <v>83.7</v>
      </c>
      <c r="D8" s="352">
        <v>15</v>
      </c>
      <c r="E8" s="352">
        <v>0</v>
      </c>
      <c r="F8" s="352">
        <v>1.1000000000000001</v>
      </c>
      <c r="G8" s="352">
        <v>0</v>
      </c>
      <c r="H8" s="352">
        <v>0.4</v>
      </c>
      <c r="I8" s="352">
        <v>0</v>
      </c>
      <c r="J8" s="352">
        <v>0</v>
      </c>
      <c r="K8" s="352">
        <v>0</v>
      </c>
      <c r="L8" s="352">
        <v>0</v>
      </c>
      <c r="M8" s="17">
        <v>100</v>
      </c>
      <c r="N8" s="17" t="s">
        <v>347</v>
      </c>
      <c r="O8" s="235"/>
      <c r="P8" s="235"/>
      <c r="Q8" s="235"/>
      <c r="R8" s="235"/>
    </row>
    <row r="9" spans="1:24" s="145" customFormat="1" ht="17.100000000000001" customHeight="1">
      <c r="A9" s="158" t="s">
        <v>0</v>
      </c>
      <c r="B9" s="352">
        <v>2</v>
      </c>
      <c r="C9" s="352">
        <v>32.700000000000003</v>
      </c>
      <c r="D9" s="352">
        <v>58.5</v>
      </c>
      <c r="E9" s="352">
        <v>4.0999999999999996</v>
      </c>
      <c r="F9" s="352">
        <v>1.5</v>
      </c>
      <c r="G9" s="352">
        <v>0</v>
      </c>
      <c r="H9" s="352">
        <v>0.8</v>
      </c>
      <c r="I9" s="352">
        <v>0</v>
      </c>
      <c r="J9" s="352">
        <v>0.3</v>
      </c>
      <c r="K9" s="352">
        <v>0.3</v>
      </c>
      <c r="L9" s="352">
        <v>0</v>
      </c>
      <c r="M9" s="17">
        <v>100</v>
      </c>
      <c r="N9" s="17" t="s">
        <v>348</v>
      </c>
      <c r="O9" s="235"/>
      <c r="P9" s="235"/>
      <c r="Q9" s="235"/>
      <c r="R9" s="235"/>
    </row>
    <row r="10" spans="1:24" s="145" customFormat="1" ht="17.100000000000001" customHeight="1">
      <c r="A10" s="158" t="s">
        <v>1</v>
      </c>
      <c r="B10" s="352">
        <v>4.4000000000000004</v>
      </c>
      <c r="C10" s="352">
        <v>19.899999999999999</v>
      </c>
      <c r="D10" s="352">
        <v>75.8</v>
      </c>
      <c r="E10" s="352">
        <v>0</v>
      </c>
      <c r="F10" s="352">
        <v>0</v>
      </c>
      <c r="G10" s="352">
        <v>0</v>
      </c>
      <c r="H10" s="352">
        <v>0</v>
      </c>
      <c r="I10" s="352">
        <v>0</v>
      </c>
      <c r="J10" s="352">
        <v>0</v>
      </c>
      <c r="K10" s="352">
        <v>0</v>
      </c>
      <c r="L10" s="352">
        <v>0</v>
      </c>
      <c r="M10" s="17">
        <v>100</v>
      </c>
      <c r="N10" s="17" t="s">
        <v>349</v>
      </c>
      <c r="O10" s="235"/>
      <c r="P10" s="235"/>
      <c r="Q10" s="235"/>
      <c r="R10" s="235"/>
    </row>
    <row r="11" spans="1:24" s="145" customFormat="1" ht="17.100000000000001" customHeight="1">
      <c r="A11" s="158" t="s">
        <v>34</v>
      </c>
      <c r="B11" s="352">
        <v>0.1</v>
      </c>
      <c r="C11" s="352">
        <v>65.900000000000006</v>
      </c>
      <c r="D11" s="352">
        <v>31.299999999999997</v>
      </c>
      <c r="E11" s="352">
        <v>2</v>
      </c>
      <c r="F11" s="352">
        <v>0.6</v>
      </c>
      <c r="G11" s="352">
        <v>0</v>
      </c>
      <c r="H11" s="352">
        <v>0</v>
      </c>
      <c r="I11" s="352">
        <v>0</v>
      </c>
      <c r="J11" s="352">
        <v>0</v>
      </c>
      <c r="K11" s="352">
        <v>0</v>
      </c>
      <c r="L11" s="352">
        <v>0.1</v>
      </c>
      <c r="M11" s="17">
        <v>100</v>
      </c>
      <c r="N11" s="17" t="s">
        <v>350</v>
      </c>
      <c r="O11" s="235"/>
      <c r="P11" s="235"/>
      <c r="Q11" s="235"/>
      <c r="R11" s="235"/>
    </row>
    <row r="12" spans="1:24" s="145" customFormat="1" ht="17.100000000000001" customHeight="1">
      <c r="A12" s="158" t="s">
        <v>12</v>
      </c>
      <c r="B12" s="352">
        <v>13.6</v>
      </c>
      <c r="C12" s="352">
        <v>77.199999999999989</v>
      </c>
      <c r="D12" s="352">
        <v>5.7</v>
      </c>
      <c r="E12" s="352">
        <v>0</v>
      </c>
      <c r="F12" s="352">
        <v>0</v>
      </c>
      <c r="G12" s="352">
        <v>0</v>
      </c>
      <c r="H12" s="352">
        <v>0.2</v>
      </c>
      <c r="I12" s="352">
        <v>2.2000000000000002</v>
      </c>
      <c r="J12" s="352">
        <v>1</v>
      </c>
      <c r="K12" s="352">
        <v>3.2</v>
      </c>
      <c r="L12" s="352">
        <v>0</v>
      </c>
      <c r="M12" s="17">
        <v>100</v>
      </c>
      <c r="N12" s="17" t="s">
        <v>351</v>
      </c>
      <c r="O12" s="235"/>
      <c r="P12" s="235"/>
      <c r="Q12" s="235"/>
      <c r="R12" s="235"/>
    </row>
    <row r="13" spans="1:24" s="145" customFormat="1" ht="17.100000000000001" customHeight="1">
      <c r="A13" s="158" t="s">
        <v>13</v>
      </c>
      <c r="B13" s="352">
        <v>2.9</v>
      </c>
      <c r="C13" s="352">
        <v>96.7</v>
      </c>
      <c r="D13" s="352">
        <v>0</v>
      </c>
      <c r="E13" s="352">
        <v>0.4</v>
      </c>
      <c r="F13" s="352">
        <v>0</v>
      </c>
      <c r="G13" s="352">
        <v>0</v>
      </c>
      <c r="H13" s="352">
        <v>0</v>
      </c>
      <c r="I13" s="352">
        <v>0</v>
      </c>
      <c r="J13" s="352">
        <v>0</v>
      </c>
      <c r="K13" s="352">
        <v>0</v>
      </c>
      <c r="L13" s="352">
        <v>0</v>
      </c>
      <c r="M13" s="17">
        <v>100</v>
      </c>
      <c r="N13" s="17" t="s">
        <v>352</v>
      </c>
      <c r="O13" s="235"/>
      <c r="P13" s="235"/>
      <c r="Q13" s="235"/>
      <c r="R13" s="235"/>
    </row>
    <row r="14" spans="1:24" s="145" customFormat="1" ht="17.100000000000001" customHeight="1">
      <c r="A14" s="158" t="s">
        <v>25</v>
      </c>
      <c r="B14" s="352">
        <v>13.3</v>
      </c>
      <c r="C14" s="352">
        <v>78.800000000000011</v>
      </c>
      <c r="D14" s="352">
        <v>7.5</v>
      </c>
      <c r="E14" s="352">
        <v>0.1</v>
      </c>
      <c r="F14" s="352">
        <v>0.1</v>
      </c>
      <c r="G14" s="352">
        <v>0</v>
      </c>
      <c r="H14" s="352">
        <v>0.2</v>
      </c>
      <c r="I14" s="352">
        <v>0</v>
      </c>
      <c r="J14" s="352">
        <v>0</v>
      </c>
      <c r="K14" s="352">
        <v>0</v>
      </c>
      <c r="L14" s="352">
        <v>0</v>
      </c>
      <c r="M14" s="17">
        <v>100</v>
      </c>
      <c r="N14" s="17" t="s">
        <v>353</v>
      </c>
      <c r="O14" s="235"/>
      <c r="P14" s="235"/>
      <c r="Q14" s="235"/>
      <c r="R14" s="235"/>
    </row>
    <row r="15" spans="1:24" s="145" customFormat="1" ht="17.100000000000001" customHeight="1">
      <c r="A15" s="158" t="s">
        <v>14</v>
      </c>
      <c r="B15" s="352">
        <v>8.1999999999999993</v>
      </c>
      <c r="C15" s="352">
        <v>78.399999999999991</v>
      </c>
      <c r="D15" s="352">
        <v>12.8</v>
      </c>
      <c r="E15" s="352">
        <v>0</v>
      </c>
      <c r="F15" s="352">
        <v>0</v>
      </c>
      <c r="G15" s="352">
        <v>0</v>
      </c>
      <c r="H15" s="352">
        <v>0</v>
      </c>
      <c r="I15" s="352">
        <v>0.6</v>
      </c>
      <c r="J15" s="352">
        <v>0</v>
      </c>
      <c r="K15" s="352">
        <v>0.6</v>
      </c>
      <c r="L15" s="352">
        <v>0</v>
      </c>
      <c r="M15" s="17">
        <v>100</v>
      </c>
      <c r="N15" s="17" t="s">
        <v>354</v>
      </c>
      <c r="O15" s="235"/>
      <c r="P15" s="235"/>
      <c r="Q15" s="235"/>
      <c r="R15" s="235"/>
    </row>
    <row r="16" spans="1:24" s="145" customFormat="1" ht="17.100000000000001" customHeight="1">
      <c r="A16" s="158" t="s">
        <v>2</v>
      </c>
      <c r="B16" s="352">
        <v>0.9</v>
      </c>
      <c r="C16" s="352">
        <v>92.100000000000009</v>
      </c>
      <c r="D16" s="352">
        <v>3.5</v>
      </c>
      <c r="E16" s="352">
        <v>0.1</v>
      </c>
      <c r="F16" s="352">
        <v>0</v>
      </c>
      <c r="G16" s="352">
        <v>0</v>
      </c>
      <c r="H16" s="352">
        <v>0.2</v>
      </c>
      <c r="I16" s="352">
        <v>0.7</v>
      </c>
      <c r="J16" s="352">
        <v>0</v>
      </c>
      <c r="K16" s="352">
        <v>0.7</v>
      </c>
      <c r="L16" s="352">
        <v>2.5</v>
      </c>
      <c r="M16" s="17">
        <v>100</v>
      </c>
      <c r="N16" s="17" t="s">
        <v>355</v>
      </c>
      <c r="O16" s="235"/>
      <c r="P16" s="235"/>
      <c r="Q16" s="235"/>
      <c r="R16" s="235"/>
    </row>
    <row r="17" spans="1:18" s="145" customFormat="1" ht="17.100000000000001" customHeight="1">
      <c r="A17" s="158" t="s">
        <v>32</v>
      </c>
      <c r="B17" s="352">
        <v>0</v>
      </c>
      <c r="C17" s="352">
        <v>83.399999999999991</v>
      </c>
      <c r="D17" s="352">
        <v>12.5</v>
      </c>
      <c r="E17" s="352">
        <v>0.7</v>
      </c>
      <c r="F17" s="352">
        <v>0</v>
      </c>
      <c r="G17" s="352">
        <v>0</v>
      </c>
      <c r="H17" s="352">
        <v>0</v>
      </c>
      <c r="I17" s="352">
        <v>0.3</v>
      </c>
      <c r="J17" s="352">
        <v>0</v>
      </c>
      <c r="K17" s="352">
        <v>0.3</v>
      </c>
      <c r="L17" s="352">
        <v>3.2</v>
      </c>
      <c r="M17" s="17">
        <v>100</v>
      </c>
      <c r="N17" s="17" t="s">
        <v>356</v>
      </c>
      <c r="O17" s="235"/>
      <c r="P17" s="235"/>
      <c r="Q17" s="235"/>
      <c r="R17" s="235"/>
    </row>
    <row r="18" spans="1:18" s="145" customFormat="1" ht="17.100000000000001" customHeight="1">
      <c r="A18" s="158" t="s">
        <v>3</v>
      </c>
      <c r="B18" s="352">
        <v>3.9</v>
      </c>
      <c r="C18" s="352">
        <v>49.199999999999996</v>
      </c>
      <c r="D18" s="352">
        <v>37</v>
      </c>
      <c r="E18" s="352">
        <v>3.9</v>
      </c>
      <c r="F18" s="352">
        <v>6</v>
      </c>
      <c r="G18" s="352">
        <v>0</v>
      </c>
      <c r="H18" s="352">
        <v>0</v>
      </c>
      <c r="I18" s="352">
        <v>0</v>
      </c>
      <c r="J18" s="352">
        <v>0</v>
      </c>
      <c r="K18" s="352">
        <v>0</v>
      </c>
      <c r="L18" s="352">
        <v>0</v>
      </c>
      <c r="M18" s="17">
        <v>100</v>
      </c>
      <c r="N18" s="17" t="s">
        <v>357</v>
      </c>
      <c r="O18" s="235"/>
      <c r="P18" s="235"/>
      <c r="Q18" s="235"/>
      <c r="R18" s="235"/>
    </row>
    <row r="19" spans="1:18" s="145" customFormat="1" ht="17.100000000000001" customHeight="1">
      <c r="A19" s="158" t="s">
        <v>15</v>
      </c>
      <c r="B19" s="352">
        <v>27.6</v>
      </c>
      <c r="C19" s="352">
        <v>60.900000000000006</v>
      </c>
      <c r="D19" s="352">
        <v>6.3</v>
      </c>
      <c r="E19" s="352">
        <v>1.3</v>
      </c>
      <c r="F19" s="352">
        <v>3.3</v>
      </c>
      <c r="G19" s="352">
        <v>0</v>
      </c>
      <c r="H19" s="352">
        <v>0</v>
      </c>
      <c r="I19" s="352">
        <v>0</v>
      </c>
      <c r="J19" s="352">
        <v>0.7</v>
      </c>
      <c r="K19" s="352">
        <v>0.7</v>
      </c>
      <c r="L19" s="352">
        <v>0</v>
      </c>
      <c r="M19" s="17">
        <v>100</v>
      </c>
      <c r="N19" s="17" t="s">
        <v>358</v>
      </c>
      <c r="O19" s="235"/>
      <c r="P19" s="235"/>
      <c r="Q19" s="235"/>
      <c r="R19" s="235"/>
    </row>
    <row r="20" spans="1:18" s="145" customFormat="1" ht="17.100000000000001" customHeight="1">
      <c r="A20" s="158" t="s">
        <v>4</v>
      </c>
      <c r="B20" s="352">
        <v>0.9</v>
      </c>
      <c r="C20" s="352">
        <v>27.800000000000004</v>
      </c>
      <c r="D20" s="352">
        <v>6.2</v>
      </c>
      <c r="E20" s="352">
        <v>23.3</v>
      </c>
      <c r="F20" s="352">
        <v>41.8</v>
      </c>
      <c r="G20" s="352">
        <v>0</v>
      </c>
      <c r="H20" s="352">
        <v>0</v>
      </c>
      <c r="I20" s="352">
        <v>0</v>
      </c>
      <c r="J20" s="352">
        <v>0</v>
      </c>
      <c r="K20" s="352">
        <v>0</v>
      </c>
      <c r="L20" s="352">
        <v>0</v>
      </c>
      <c r="M20" s="17">
        <v>100</v>
      </c>
      <c r="N20" s="17" t="s">
        <v>359</v>
      </c>
      <c r="O20" s="235"/>
      <c r="P20" s="235"/>
      <c r="Q20" s="235"/>
      <c r="R20" s="235"/>
    </row>
    <row r="21" spans="1:18" s="145" customFormat="1" ht="17.100000000000001" customHeight="1">
      <c r="A21" s="158" t="s">
        <v>5</v>
      </c>
      <c r="B21" s="352">
        <v>2</v>
      </c>
      <c r="C21" s="352">
        <v>75.100000000000009</v>
      </c>
      <c r="D21" s="352">
        <v>19.8</v>
      </c>
      <c r="E21" s="352">
        <v>0.9</v>
      </c>
      <c r="F21" s="352">
        <v>0.4</v>
      </c>
      <c r="G21" s="352">
        <v>0</v>
      </c>
      <c r="H21" s="352">
        <v>0.2</v>
      </c>
      <c r="I21" s="352">
        <v>1.8</v>
      </c>
      <c r="J21" s="352">
        <v>0</v>
      </c>
      <c r="K21" s="352">
        <v>1.8</v>
      </c>
      <c r="L21" s="352">
        <v>0</v>
      </c>
      <c r="M21" s="17">
        <v>100</v>
      </c>
      <c r="N21" s="17" t="s">
        <v>360</v>
      </c>
      <c r="O21" s="235"/>
      <c r="P21" s="235"/>
      <c r="Q21" s="235"/>
      <c r="R21" s="235"/>
    </row>
    <row r="22" spans="1:18" s="145" customFormat="1" ht="17.100000000000001" customHeight="1">
      <c r="A22" s="158" t="s">
        <v>16</v>
      </c>
      <c r="B22" s="352">
        <v>2.9</v>
      </c>
      <c r="C22" s="352">
        <v>91.699999999999989</v>
      </c>
      <c r="D22" s="352">
        <v>4.0999999999999996</v>
      </c>
      <c r="E22" s="352">
        <v>0.5</v>
      </c>
      <c r="F22" s="352">
        <v>0.2</v>
      </c>
      <c r="G22" s="352">
        <v>0</v>
      </c>
      <c r="H22" s="352">
        <v>0</v>
      </c>
      <c r="I22" s="352">
        <v>0.5</v>
      </c>
      <c r="J22" s="352">
        <v>0.2</v>
      </c>
      <c r="K22" s="352">
        <v>0.7</v>
      </c>
      <c r="L22" s="352">
        <v>0</v>
      </c>
      <c r="M22" s="17">
        <v>100</v>
      </c>
      <c r="N22" s="17" t="s">
        <v>361</v>
      </c>
      <c r="O22" s="235"/>
      <c r="P22" s="235"/>
      <c r="Q22" s="235"/>
      <c r="R22" s="235"/>
    </row>
    <row r="23" spans="1:18" s="145" customFormat="1" ht="17.100000000000001" customHeight="1">
      <c r="A23" s="158" t="s">
        <v>17</v>
      </c>
      <c r="B23" s="352">
        <v>2.6</v>
      </c>
      <c r="C23" s="352">
        <v>58</v>
      </c>
      <c r="D23" s="352">
        <v>0.1</v>
      </c>
      <c r="E23" s="352">
        <v>5.7</v>
      </c>
      <c r="F23" s="352">
        <v>0</v>
      </c>
      <c r="G23" s="352">
        <v>0</v>
      </c>
      <c r="H23" s="352">
        <v>19.100000000000001</v>
      </c>
      <c r="I23" s="352">
        <v>0.8</v>
      </c>
      <c r="J23" s="352">
        <v>9.9</v>
      </c>
      <c r="K23" s="352">
        <v>10.700000000000001</v>
      </c>
      <c r="L23" s="352">
        <v>3.9</v>
      </c>
      <c r="M23" s="17">
        <v>100</v>
      </c>
      <c r="N23" s="17" t="s">
        <v>362</v>
      </c>
      <c r="O23" s="235"/>
      <c r="P23" s="235"/>
      <c r="Q23" s="235"/>
      <c r="R23" s="235"/>
    </row>
    <row r="24" spans="1:18" s="145" customFormat="1" ht="17.100000000000001" customHeight="1">
      <c r="A24" s="158" t="s">
        <v>18</v>
      </c>
      <c r="B24" s="352">
        <v>0.2</v>
      </c>
      <c r="C24" s="352">
        <v>72</v>
      </c>
      <c r="D24" s="352">
        <v>2.7</v>
      </c>
      <c r="E24" s="352">
        <v>6.9</v>
      </c>
      <c r="F24" s="352">
        <v>0</v>
      </c>
      <c r="G24" s="352">
        <v>0</v>
      </c>
      <c r="H24" s="352">
        <v>0.2</v>
      </c>
      <c r="I24" s="352">
        <v>0.4</v>
      </c>
      <c r="J24" s="352">
        <v>7.6</v>
      </c>
      <c r="K24" s="352">
        <v>8</v>
      </c>
      <c r="L24" s="352">
        <v>10.1</v>
      </c>
      <c r="M24" s="17">
        <v>100</v>
      </c>
      <c r="N24" s="17" t="s">
        <v>363</v>
      </c>
      <c r="O24" s="235"/>
      <c r="P24" s="235"/>
      <c r="Q24" s="235"/>
      <c r="R24" s="235"/>
    </row>
    <row r="25" spans="1:18" s="145" customFormat="1" ht="17.100000000000001" customHeight="1">
      <c r="A25" s="158" t="s">
        <v>35</v>
      </c>
      <c r="B25" s="352">
        <v>0</v>
      </c>
      <c r="C25" s="352">
        <v>99.1</v>
      </c>
      <c r="D25" s="352">
        <v>0</v>
      </c>
      <c r="E25" s="352">
        <v>0.1</v>
      </c>
      <c r="F25" s="352">
        <v>0</v>
      </c>
      <c r="G25" s="352">
        <v>0</v>
      </c>
      <c r="H25" s="352">
        <v>0.2</v>
      </c>
      <c r="I25" s="352">
        <v>0</v>
      </c>
      <c r="J25" s="352">
        <v>0</v>
      </c>
      <c r="K25" s="352">
        <v>0</v>
      </c>
      <c r="L25" s="352">
        <v>0.6</v>
      </c>
      <c r="M25" s="17">
        <v>100</v>
      </c>
      <c r="N25" s="17" t="s">
        <v>364</v>
      </c>
      <c r="O25" s="235"/>
      <c r="P25" s="235"/>
      <c r="Q25" s="235"/>
      <c r="R25" s="235"/>
    </row>
    <row r="26" spans="1:18" s="145" customFormat="1" ht="17.100000000000001" customHeight="1">
      <c r="A26" s="158" t="s">
        <v>19</v>
      </c>
      <c r="B26" s="352">
        <v>0</v>
      </c>
      <c r="C26" s="352">
        <v>45.1</v>
      </c>
      <c r="D26" s="352">
        <v>12.5</v>
      </c>
      <c r="E26" s="352">
        <v>28.9</v>
      </c>
      <c r="F26" s="352">
        <v>1.1000000000000001</v>
      </c>
      <c r="G26" s="352">
        <v>3.6</v>
      </c>
      <c r="H26" s="352">
        <v>3.1</v>
      </c>
      <c r="I26" s="352">
        <v>0</v>
      </c>
      <c r="J26" s="352">
        <v>0</v>
      </c>
      <c r="K26" s="352">
        <v>0</v>
      </c>
      <c r="L26" s="352">
        <v>5.8</v>
      </c>
      <c r="M26" s="17">
        <v>100</v>
      </c>
      <c r="N26" s="17" t="s">
        <v>365</v>
      </c>
      <c r="O26" s="235"/>
      <c r="P26" s="235"/>
      <c r="Q26" s="235"/>
      <c r="R26" s="235"/>
    </row>
    <row r="27" spans="1:18" s="145" customFormat="1" ht="17.100000000000001" customHeight="1">
      <c r="A27" s="158" t="s">
        <v>20</v>
      </c>
      <c r="B27" s="352">
        <v>0</v>
      </c>
      <c r="C27" s="352">
        <v>49.9</v>
      </c>
      <c r="D27" s="352">
        <v>45.3</v>
      </c>
      <c r="E27" s="352">
        <v>3</v>
      </c>
      <c r="F27" s="352">
        <v>1.8</v>
      </c>
      <c r="G27" s="352">
        <v>0</v>
      </c>
      <c r="H27" s="352">
        <v>0</v>
      </c>
      <c r="I27" s="352">
        <v>0</v>
      </c>
      <c r="J27" s="352">
        <v>0</v>
      </c>
      <c r="K27" s="352">
        <v>0</v>
      </c>
      <c r="L27" s="352">
        <v>0</v>
      </c>
      <c r="M27" s="17">
        <v>100</v>
      </c>
      <c r="N27" s="17" t="s">
        <v>366</v>
      </c>
      <c r="O27" s="235"/>
      <c r="P27" s="235"/>
      <c r="Q27" s="235"/>
      <c r="R27" s="235"/>
    </row>
    <row r="28" spans="1:18" s="145" customFormat="1" ht="17.100000000000001" customHeight="1">
      <c r="A28" s="158" t="s">
        <v>21</v>
      </c>
      <c r="B28" s="352">
        <v>0</v>
      </c>
      <c r="C28" s="352">
        <v>77.099999999999994</v>
      </c>
      <c r="D28" s="352">
        <v>22.9</v>
      </c>
      <c r="E28" s="352">
        <v>0</v>
      </c>
      <c r="F28" s="352">
        <v>0</v>
      </c>
      <c r="G28" s="352">
        <v>0</v>
      </c>
      <c r="H28" s="352">
        <v>0</v>
      </c>
      <c r="I28" s="352">
        <v>0</v>
      </c>
      <c r="J28" s="352">
        <v>0</v>
      </c>
      <c r="K28" s="352">
        <v>0</v>
      </c>
      <c r="L28" s="352">
        <v>0</v>
      </c>
      <c r="M28" s="17">
        <v>100</v>
      </c>
      <c r="N28" s="17" t="s">
        <v>367</v>
      </c>
      <c r="O28" s="235"/>
      <c r="P28" s="235"/>
      <c r="Q28" s="235"/>
      <c r="R28" s="235"/>
    </row>
    <row r="29" spans="1:18" s="145" customFormat="1" ht="17.100000000000001" customHeight="1">
      <c r="A29" s="158" t="s">
        <v>27</v>
      </c>
      <c r="B29" s="352">
        <v>3</v>
      </c>
      <c r="C29" s="352">
        <v>87</v>
      </c>
      <c r="D29" s="352">
        <v>5.1000000000000005</v>
      </c>
      <c r="E29" s="352">
        <v>0.3</v>
      </c>
      <c r="F29" s="352">
        <v>0</v>
      </c>
      <c r="G29" s="352">
        <v>1</v>
      </c>
      <c r="H29" s="352">
        <v>1.7999999999999998</v>
      </c>
      <c r="I29" s="352">
        <v>0</v>
      </c>
      <c r="J29" s="352">
        <v>1.7</v>
      </c>
      <c r="K29" s="352">
        <v>1.7</v>
      </c>
      <c r="L29" s="352">
        <v>0</v>
      </c>
      <c r="M29" s="17">
        <v>100</v>
      </c>
      <c r="N29" s="17" t="s">
        <v>368</v>
      </c>
      <c r="O29" s="235"/>
      <c r="P29" s="235"/>
      <c r="Q29" s="235"/>
      <c r="R29" s="235"/>
    </row>
    <row r="30" spans="1:18" s="145" customFormat="1" ht="17.100000000000001" customHeight="1">
      <c r="A30" s="158" t="s">
        <v>6</v>
      </c>
      <c r="B30" s="352">
        <v>0</v>
      </c>
      <c r="C30" s="352">
        <v>92.699999999999989</v>
      </c>
      <c r="D30" s="352">
        <v>0</v>
      </c>
      <c r="E30" s="352">
        <v>0</v>
      </c>
      <c r="F30" s="352">
        <v>0</v>
      </c>
      <c r="G30" s="352">
        <v>0</v>
      </c>
      <c r="H30" s="352">
        <v>0</v>
      </c>
      <c r="I30" s="352">
        <v>0</v>
      </c>
      <c r="J30" s="352">
        <v>0</v>
      </c>
      <c r="K30" s="352">
        <v>0</v>
      </c>
      <c r="L30" s="352">
        <v>7.3</v>
      </c>
      <c r="M30" s="17">
        <v>100</v>
      </c>
      <c r="N30" s="17" t="s">
        <v>369</v>
      </c>
      <c r="O30" s="235"/>
      <c r="P30" s="235"/>
      <c r="Q30" s="235"/>
      <c r="R30" s="235"/>
    </row>
    <row r="31" spans="1:18" s="145" customFormat="1" ht="17.100000000000001" customHeight="1">
      <c r="A31" s="158" t="s">
        <v>22</v>
      </c>
      <c r="B31" s="352">
        <v>23.4</v>
      </c>
      <c r="C31" s="352">
        <v>59</v>
      </c>
      <c r="D31" s="352">
        <v>11.3</v>
      </c>
      <c r="E31" s="352">
        <v>0.7</v>
      </c>
      <c r="F31" s="352">
        <v>0.1</v>
      </c>
      <c r="G31" s="352">
        <v>0</v>
      </c>
      <c r="H31" s="352">
        <v>0</v>
      </c>
      <c r="I31" s="352">
        <v>3.2</v>
      </c>
      <c r="J31" s="352">
        <v>2.2000000000000002</v>
      </c>
      <c r="K31" s="352">
        <v>5.4</v>
      </c>
      <c r="L31" s="352">
        <v>0</v>
      </c>
      <c r="M31" s="17">
        <v>100</v>
      </c>
      <c r="N31" s="17" t="s">
        <v>370</v>
      </c>
      <c r="O31" s="235"/>
      <c r="P31" s="235"/>
      <c r="Q31" s="235"/>
      <c r="R31" s="235"/>
    </row>
    <row r="32" spans="1:18" s="145" customFormat="1" ht="17.100000000000001" customHeight="1">
      <c r="A32" s="158" t="s">
        <v>28</v>
      </c>
      <c r="B32" s="352">
        <v>31.4</v>
      </c>
      <c r="C32" s="352">
        <v>62.400000000000006</v>
      </c>
      <c r="D32" s="352">
        <v>4.5999999999999996</v>
      </c>
      <c r="E32" s="352">
        <v>0</v>
      </c>
      <c r="F32" s="352">
        <v>0</v>
      </c>
      <c r="G32" s="352">
        <v>0</v>
      </c>
      <c r="H32" s="352">
        <v>0</v>
      </c>
      <c r="I32" s="352">
        <v>1.6</v>
      </c>
      <c r="J32" s="352">
        <v>0</v>
      </c>
      <c r="K32" s="352">
        <v>1.6</v>
      </c>
      <c r="L32" s="352">
        <v>0</v>
      </c>
      <c r="M32" s="17">
        <v>100</v>
      </c>
      <c r="N32" s="17" t="s">
        <v>386</v>
      </c>
      <c r="O32" s="235"/>
      <c r="P32" s="235"/>
      <c r="Q32" s="235"/>
      <c r="R32" s="235"/>
    </row>
    <row r="33" spans="1:27" s="145" customFormat="1" ht="17.100000000000001" customHeight="1">
      <c r="A33" s="158" t="s">
        <v>23</v>
      </c>
      <c r="B33" s="352">
        <v>0</v>
      </c>
      <c r="C33" s="352">
        <v>52.9</v>
      </c>
      <c r="D33" s="352">
        <v>43.2</v>
      </c>
      <c r="E33" s="352">
        <v>1.8</v>
      </c>
      <c r="F33" s="352">
        <v>1.6</v>
      </c>
      <c r="G33" s="352">
        <v>0</v>
      </c>
      <c r="H33" s="352">
        <v>0.5</v>
      </c>
      <c r="I33" s="352">
        <v>0</v>
      </c>
      <c r="J33" s="352">
        <v>0</v>
      </c>
      <c r="K33" s="352">
        <v>0</v>
      </c>
      <c r="L33" s="352">
        <v>0</v>
      </c>
      <c r="M33" s="17">
        <v>100</v>
      </c>
      <c r="N33" s="17" t="s">
        <v>371</v>
      </c>
      <c r="O33" s="235"/>
      <c r="P33" s="235"/>
      <c r="Q33" s="235"/>
      <c r="R33" s="235"/>
    </row>
    <row r="34" spans="1:27" s="145" customFormat="1" ht="17.100000000000001" customHeight="1">
      <c r="A34" s="158" t="s">
        <v>7</v>
      </c>
      <c r="B34" s="352">
        <v>13</v>
      </c>
      <c r="C34" s="352">
        <v>46.4</v>
      </c>
      <c r="D34" s="352">
        <v>40.099999999999994</v>
      </c>
      <c r="E34" s="352">
        <v>0.1</v>
      </c>
      <c r="F34" s="352">
        <v>0.1</v>
      </c>
      <c r="G34" s="352">
        <v>0</v>
      </c>
      <c r="H34" s="352">
        <v>0</v>
      </c>
      <c r="I34" s="352">
        <v>0.4</v>
      </c>
      <c r="J34" s="352">
        <v>0</v>
      </c>
      <c r="K34" s="352">
        <v>0.4</v>
      </c>
      <c r="L34" s="352">
        <v>0</v>
      </c>
      <c r="M34" s="17">
        <v>100</v>
      </c>
      <c r="N34" s="17" t="s">
        <v>372</v>
      </c>
      <c r="O34" s="235"/>
      <c r="P34" s="235"/>
      <c r="Q34" s="235"/>
      <c r="R34" s="235"/>
    </row>
    <row r="35" spans="1:27" s="145" customFormat="1" ht="17.100000000000001" customHeight="1">
      <c r="A35" s="158" t="s">
        <v>24</v>
      </c>
      <c r="B35" s="352">
        <v>0</v>
      </c>
      <c r="C35" s="352">
        <v>78.8</v>
      </c>
      <c r="D35" s="352">
        <v>20.6</v>
      </c>
      <c r="E35" s="352">
        <v>0</v>
      </c>
      <c r="F35" s="352">
        <v>0</v>
      </c>
      <c r="G35" s="352">
        <v>0</v>
      </c>
      <c r="H35" s="352">
        <v>0</v>
      </c>
      <c r="I35" s="352">
        <v>0</v>
      </c>
      <c r="J35" s="352">
        <v>0</v>
      </c>
      <c r="K35" s="352">
        <v>0</v>
      </c>
      <c r="L35" s="352">
        <v>0.6</v>
      </c>
      <c r="M35" s="17">
        <v>100</v>
      </c>
      <c r="N35" s="17" t="s">
        <v>373</v>
      </c>
      <c r="O35" s="235"/>
      <c r="P35" s="235"/>
      <c r="Q35" s="235"/>
      <c r="R35" s="235"/>
    </row>
    <row r="36" spans="1:27" s="145" customFormat="1" ht="17.100000000000001" customHeight="1">
      <c r="A36" s="158" t="s">
        <v>8</v>
      </c>
      <c r="B36" s="352">
        <v>8.1</v>
      </c>
      <c r="C36" s="352">
        <v>64.600000000000009</v>
      </c>
      <c r="D36" s="352">
        <v>25.3</v>
      </c>
      <c r="E36" s="352">
        <v>0.4</v>
      </c>
      <c r="F36" s="352">
        <v>0.1</v>
      </c>
      <c r="G36" s="352">
        <v>0</v>
      </c>
      <c r="H36" s="352">
        <v>0.7</v>
      </c>
      <c r="I36" s="352">
        <v>0.6</v>
      </c>
      <c r="J36" s="352">
        <v>0</v>
      </c>
      <c r="K36" s="352">
        <v>0.6</v>
      </c>
      <c r="L36" s="352">
        <v>0.1</v>
      </c>
      <c r="M36" s="17">
        <v>100</v>
      </c>
      <c r="N36" s="17" t="s">
        <v>374</v>
      </c>
      <c r="O36" s="235"/>
      <c r="P36" s="235"/>
      <c r="Q36" s="235"/>
      <c r="R36" s="235"/>
    </row>
    <row r="37" spans="1:27" s="145" customFormat="1" ht="30" customHeight="1">
      <c r="A37" s="158" t="s">
        <v>462</v>
      </c>
      <c r="B37" s="352">
        <v>6</v>
      </c>
      <c r="C37" s="352">
        <v>94</v>
      </c>
      <c r="D37" s="352">
        <v>0</v>
      </c>
      <c r="E37" s="352">
        <v>0</v>
      </c>
      <c r="F37" s="352">
        <v>0</v>
      </c>
      <c r="G37" s="352">
        <v>0</v>
      </c>
      <c r="H37" s="352">
        <v>0</v>
      </c>
      <c r="I37" s="352">
        <v>0</v>
      </c>
      <c r="J37" s="352">
        <v>0</v>
      </c>
      <c r="K37" s="352">
        <v>0</v>
      </c>
      <c r="L37" s="352">
        <v>0</v>
      </c>
      <c r="M37" s="17">
        <v>100</v>
      </c>
      <c r="N37" s="159" t="s">
        <v>498</v>
      </c>
      <c r="O37" s="235"/>
      <c r="P37" s="235"/>
      <c r="Q37" s="235"/>
      <c r="R37" s="235"/>
    </row>
    <row r="38" spans="1:27" s="145" customFormat="1" ht="17.100000000000001" customHeight="1">
      <c r="A38" s="158" t="s">
        <v>29</v>
      </c>
      <c r="B38" s="352">
        <v>0</v>
      </c>
      <c r="C38" s="352">
        <v>100.1</v>
      </c>
      <c r="D38" s="352">
        <v>0</v>
      </c>
      <c r="E38" s="352">
        <v>0</v>
      </c>
      <c r="F38" s="352">
        <v>0</v>
      </c>
      <c r="G38" s="352">
        <v>0</v>
      </c>
      <c r="H38" s="352">
        <v>0</v>
      </c>
      <c r="I38" s="352">
        <v>0</v>
      </c>
      <c r="J38" s="352">
        <v>0</v>
      </c>
      <c r="K38" s="352">
        <v>0</v>
      </c>
      <c r="L38" s="352">
        <v>0</v>
      </c>
      <c r="M38" s="17">
        <v>100</v>
      </c>
      <c r="N38" s="159" t="s">
        <v>376</v>
      </c>
      <c r="O38" s="235"/>
      <c r="P38" s="235"/>
      <c r="Q38" s="235"/>
      <c r="R38" s="235"/>
    </row>
    <row r="39" spans="1:27" s="145" customFormat="1" ht="32.25" customHeight="1">
      <c r="A39" s="158" t="s">
        <v>33</v>
      </c>
      <c r="B39" s="352">
        <v>16.399999999999999</v>
      </c>
      <c r="C39" s="352">
        <v>59.7</v>
      </c>
      <c r="D39" s="352">
        <v>23.9</v>
      </c>
      <c r="E39" s="352">
        <v>0</v>
      </c>
      <c r="F39" s="352">
        <v>0</v>
      </c>
      <c r="G39" s="352">
        <v>0</v>
      </c>
      <c r="H39" s="352">
        <v>0</v>
      </c>
      <c r="I39" s="352">
        <v>0</v>
      </c>
      <c r="J39" s="352">
        <v>0</v>
      </c>
      <c r="K39" s="352">
        <v>0</v>
      </c>
      <c r="L39" s="352">
        <v>0</v>
      </c>
      <c r="M39" s="17">
        <v>100</v>
      </c>
      <c r="N39" s="159" t="s">
        <v>377</v>
      </c>
      <c r="O39" s="235"/>
      <c r="P39" s="235"/>
      <c r="Q39" s="235"/>
      <c r="R39" s="235"/>
    </row>
    <row r="40" spans="1:27" s="145" customFormat="1" ht="17.100000000000001" customHeight="1">
      <c r="A40" s="158" t="s">
        <v>36</v>
      </c>
      <c r="B40" s="352">
        <v>40.4</v>
      </c>
      <c r="C40" s="352">
        <v>18.2</v>
      </c>
      <c r="D40" s="352">
        <v>41.4</v>
      </c>
      <c r="E40" s="352">
        <v>0</v>
      </c>
      <c r="F40" s="352">
        <v>0</v>
      </c>
      <c r="G40" s="352">
        <v>0</v>
      </c>
      <c r="H40" s="352">
        <v>0</v>
      </c>
      <c r="I40" s="352">
        <v>0</v>
      </c>
      <c r="J40" s="352">
        <v>0</v>
      </c>
      <c r="K40" s="352">
        <v>0</v>
      </c>
      <c r="L40" s="352">
        <v>0</v>
      </c>
      <c r="M40" s="17">
        <v>100</v>
      </c>
      <c r="N40" s="159" t="s">
        <v>378</v>
      </c>
      <c r="O40" s="235"/>
      <c r="P40" s="235"/>
      <c r="Q40" s="235"/>
      <c r="R40" s="235"/>
    </row>
    <row r="41" spans="1:27" s="187" customFormat="1" ht="17.100000000000001" customHeight="1">
      <c r="A41" s="158" t="s">
        <v>30</v>
      </c>
      <c r="B41" s="352">
        <v>0</v>
      </c>
      <c r="C41" s="352">
        <v>3.4000000000000004</v>
      </c>
      <c r="D41" s="352">
        <v>1.2</v>
      </c>
      <c r="E41" s="352">
        <v>70.900000000000006</v>
      </c>
      <c r="F41" s="352">
        <v>24.4</v>
      </c>
      <c r="G41" s="352">
        <v>0</v>
      </c>
      <c r="H41" s="352">
        <v>0</v>
      </c>
      <c r="I41" s="352">
        <v>0</v>
      </c>
      <c r="J41" s="352">
        <v>0</v>
      </c>
      <c r="K41" s="352">
        <v>0</v>
      </c>
      <c r="L41" s="352">
        <v>0</v>
      </c>
      <c r="M41" s="17">
        <v>100</v>
      </c>
      <c r="N41" s="159" t="s">
        <v>379</v>
      </c>
      <c r="O41" s="196"/>
      <c r="P41" s="196"/>
      <c r="Q41" s="196"/>
      <c r="R41" s="196"/>
    </row>
    <row r="42" spans="1:27" s="187" customFormat="1" ht="17.100000000000001" customHeight="1">
      <c r="A42" s="158" t="s">
        <v>31</v>
      </c>
      <c r="B42" s="352">
        <v>26.5</v>
      </c>
      <c r="C42" s="352">
        <v>72.400000000000006</v>
      </c>
      <c r="D42" s="352">
        <v>0</v>
      </c>
      <c r="E42" s="352">
        <v>0</v>
      </c>
      <c r="F42" s="352">
        <v>1.1000000000000001</v>
      </c>
      <c r="G42" s="352">
        <v>0</v>
      </c>
      <c r="H42" s="352">
        <v>0</v>
      </c>
      <c r="I42" s="352">
        <v>0</v>
      </c>
      <c r="J42" s="352">
        <v>0</v>
      </c>
      <c r="K42" s="352">
        <v>0</v>
      </c>
      <c r="L42" s="352">
        <v>0</v>
      </c>
      <c r="M42" s="17">
        <v>100</v>
      </c>
      <c r="N42" s="159" t="s">
        <v>380</v>
      </c>
      <c r="O42" s="196"/>
      <c r="P42" s="196"/>
      <c r="Q42" s="196"/>
      <c r="R42" s="196"/>
    </row>
    <row r="43" spans="1:27" s="187" customFormat="1" ht="31.5" customHeight="1">
      <c r="A43" s="158" t="s">
        <v>497</v>
      </c>
      <c r="B43" s="352">
        <v>0.6</v>
      </c>
      <c r="C43" s="352">
        <v>66</v>
      </c>
      <c r="D43" s="352">
        <v>13.8</v>
      </c>
      <c r="E43" s="352">
        <v>6.5</v>
      </c>
      <c r="F43" s="352">
        <v>0.6</v>
      </c>
      <c r="G43" s="352">
        <v>0.5</v>
      </c>
      <c r="H43" s="352">
        <v>4.8</v>
      </c>
      <c r="I43" s="352">
        <v>0.2</v>
      </c>
      <c r="J43" s="352">
        <v>3.3</v>
      </c>
      <c r="K43" s="352">
        <v>3.5</v>
      </c>
      <c r="L43" s="352">
        <v>3.6</v>
      </c>
      <c r="M43" s="17">
        <v>100</v>
      </c>
      <c r="N43" s="159" t="s">
        <v>496</v>
      </c>
      <c r="O43" s="196"/>
      <c r="P43" s="196"/>
      <c r="Q43" s="196"/>
      <c r="R43" s="196"/>
    </row>
    <row r="44" spans="1:27" s="187" customFormat="1" ht="31.5" customHeight="1">
      <c r="A44" s="273" t="s">
        <v>690</v>
      </c>
      <c r="B44" s="352">
        <v>15.4</v>
      </c>
      <c r="C44" s="352">
        <v>73.900000000000006</v>
      </c>
      <c r="D44" s="352">
        <v>9.1999999999999993</v>
      </c>
      <c r="E44" s="352">
        <v>0.9</v>
      </c>
      <c r="F44" s="352">
        <v>0.6</v>
      </c>
      <c r="G44" s="352">
        <v>0</v>
      </c>
      <c r="H44" s="352">
        <v>0</v>
      </c>
      <c r="I44" s="352">
        <v>0</v>
      </c>
      <c r="J44" s="352">
        <v>0</v>
      </c>
      <c r="K44" s="352">
        <v>0</v>
      </c>
      <c r="L44" s="352">
        <v>0</v>
      </c>
      <c r="M44" s="17">
        <v>100</v>
      </c>
      <c r="N44" s="159" t="s">
        <v>494</v>
      </c>
      <c r="O44" s="196"/>
      <c r="P44" s="196"/>
      <c r="Q44" s="196"/>
      <c r="R44" s="196"/>
    </row>
    <row r="45" spans="1:27" s="187" customFormat="1" ht="17.100000000000001" customHeight="1">
      <c r="A45" s="271" t="s">
        <v>174</v>
      </c>
      <c r="B45" s="353">
        <v>12.2</v>
      </c>
      <c r="C45" s="353">
        <v>65</v>
      </c>
      <c r="D45" s="353">
        <v>17.100000000000001</v>
      </c>
      <c r="E45" s="353">
        <v>1.7</v>
      </c>
      <c r="F45" s="353">
        <v>2.4</v>
      </c>
      <c r="G45" s="353">
        <v>0</v>
      </c>
      <c r="H45" s="353">
        <v>0.2</v>
      </c>
      <c r="I45" s="353">
        <v>0.8</v>
      </c>
      <c r="J45" s="353">
        <v>0.5</v>
      </c>
      <c r="K45" s="353">
        <v>1.3</v>
      </c>
      <c r="L45" s="353">
        <v>0.1</v>
      </c>
      <c r="M45" s="189">
        <v>100</v>
      </c>
      <c r="N45" s="215" t="s">
        <v>493</v>
      </c>
      <c r="O45" s="196"/>
      <c r="P45" s="196"/>
      <c r="Q45" s="196"/>
      <c r="R45" s="196"/>
    </row>
    <row r="46" spans="1:27" s="172" customFormat="1" ht="17.100000000000001" customHeight="1">
      <c r="A46" s="436" t="s">
        <v>724</v>
      </c>
      <c r="B46" s="436"/>
      <c r="C46" s="436"/>
      <c r="D46" s="436"/>
      <c r="E46" s="436"/>
      <c r="F46" s="436"/>
      <c r="G46" s="436"/>
      <c r="H46" s="436"/>
      <c r="I46" s="436"/>
      <c r="J46" s="436"/>
      <c r="K46" s="436"/>
      <c r="L46" s="436"/>
      <c r="M46" s="436"/>
      <c r="N46" s="436"/>
      <c r="O46" s="436"/>
      <c r="P46" s="436"/>
      <c r="Q46" s="436"/>
      <c r="R46" s="436"/>
      <c r="S46" s="436"/>
      <c r="T46" s="436"/>
      <c r="U46" s="436"/>
      <c r="V46" s="436"/>
      <c r="W46" s="436"/>
      <c r="X46" s="436"/>
      <c r="Y46" s="436"/>
      <c r="Z46" s="436"/>
      <c r="AA46" s="436"/>
    </row>
    <row r="47" spans="1:27" s="145" customFormat="1" ht="17.100000000000001" customHeight="1">
      <c r="A47" s="435" t="s">
        <v>691</v>
      </c>
      <c r="B47" s="435"/>
      <c r="C47" s="435"/>
      <c r="D47" s="435"/>
      <c r="E47" s="435"/>
      <c r="F47" s="435"/>
      <c r="G47" s="435"/>
      <c r="H47" s="435"/>
      <c r="I47" s="435"/>
      <c r="J47" s="435"/>
      <c r="K47" s="435"/>
      <c r="L47" s="435"/>
      <c r="M47" s="435"/>
      <c r="N47" s="435"/>
      <c r="O47" s="350"/>
      <c r="P47" s="350"/>
      <c r="Q47" s="350"/>
      <c r="R47" s="350"/>
      <c r="S47" s="350"/>
      <c r="T47" s="350"/>
      <c r="U47" s="350"/>
      <c r="V47" s="350"/>
      <c r="W47" s="350"/>
      <c r="X47" s="350"/>
      <c r="Y47" s="350"/>
      <c r="Z47" s="350"/>
      <c r="AA47" s="351"/>
    </row>
    <row r="48" spans="1:27" ht="18.75" customHeight="1">
      <c r="A48" s="448" t="s">
        <v>739</v>
      </c>
      <c r="B48" s="448"/>
      <c r="C48" s="448"/>
      <c r="D48" s="448"/>
      <c r="E48" s="448"/>
      <c r="F48" s="448"/>
      <c r="G48" s="448"/>
      <c r="H48" s="448"/>
      <c r="I48" s="448"/>
      <c r="J48" s="448"/>
      <c r="K48" s="448"/>
      <c r="L48" s="448"/>
      <c r="M48" s="448"/>
      <c r="N48" s="448"/>
      <c r="O48" s="34"/>
      <c r="P48" s="34"/>
      <c r="Q48" s="34"/>
      <c r="R48" s="34"/>
      <c r="S48" s="34"/>
    </row>
    <row r="49" spans="9:19">
      <c r="O49" s="34"/>
      <c r="P49" s="34"/>
      <c r="Q49" s="34"/>
      <c r="R49" s="34"/>
      <c r="S49" s="34"/>
    </row>
    <row r="50" spans="9:19">
      <c r="O50" s="34"/>
      <c r="P50" s="34"/>
      <c r="Q50" s="34"/>
      <c r="R50" s="34"/>
      <c r="S50" s="34"/>
    </row>
    <row r="54" spans="9:19">
      <c r="I54" s="239"/>
    </row>
  </sheetData>
  <mergeCells count="19">
    <mergeCell ref="B4:L4"/>
    <mergeCell ref="A47:N47"/>
    <mergeCell ref="A46:AA46"/>
    <mergeCell ref="A3:N3"/>
    <mergeCell ref="N4:N6"/>
    <mergeCell ref="G5:G6"/>
    <mergeCell ref="A48:N48"/>
    <mergeCell ref="A1:N1"/>
    <mergeCell ref="A2:N2"/>
    <mergeCell ref="M5:M6"/>
    <mergeCell ref="H5:H6"/>
    <mergeCell ref="I5:J5"/>
    <mergeCell ref="L5:L6"/>
    <mergeCell ref="A4:A6"/>
    <mergeCell ref="B5:B6"/>
    <mergeCell ref="C5:C6"/>
    <mergeCell ref="D5:D6"/>
    <mergeCell ref="E5:F5"/>
    <mergeCell ref="K5:K6"/>
  </mergeCells>
  <conditionalFormatting sqref="A7:N45">
    <cfRule type="expression" dxfId="12" priority="1">
      <formula>MOD(ROW(),3)=0</formula>
    </cfRule>
  </conditionalFormatting>
  <printOptions horizontalCentered="1"/>
  <pageMargins left="0.7" right="0.7" top="0.64" bottom="0.75" header="0.3" footer="0.3"/>
  <pageSetup paperSize="9" scale="87" orientation="landscape" r:id="rId1"/>
  <rowBreaks count="1" manualBreakCount="1">
    <brk id="27" max="13" man="1"/>
  </rowBreaks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>
  <dimension ref="A1:E36"/>
  <sheetViews>
    <sheetView view="pageBreakPreview" topLeftCell="A28" zoomScale="85" zoomScaleSheetLayoutView="85" workbookViewId="0">
      <selection activeCell="D31" sqref="D31"/>
    </sheetView>
  </sheetViews>
  <sheetFormatPr defaultColWidth="9.140625" defaultRowHeight="15"/>
  <cols>
    <col min="1" max="1" width="10" style="29" customWidth="1"/>
    <col min="2" max="2" width="20.85546875" style="19" customWidth="1"/>
    <col min="3" max="4" width="27.85546875" style="19" customWidth="1"/>
    <col min="5" max="5" width="13.42578125" style="19" customWidth="1"/>
    <col min="6" max="16384" width="9.140625" style="19"/>
  </cols>
  <sheetData>
    <row r="1" spans="1:5" s="15" customFormat="1" ht="21.75" customHeight="1">
      <c r="A1" s="390" t="s">
        <v>573</v>
      </c>
      <c r="B1" s="390"/>
      <c r="C1" s="390"/>
      <c r="D1" s="390"/>
      <c r="E1" s="390"/>
    </row>
    <row r="2" spans="1:5" s="15" customFormat="1" ht="21.75" customHeight="1">
      <c r="A2" s="453" t="s">
        <v>559</v>
      </c>
      <c r="B2" s="453"/>
      <c r="C2" s="453"/>
      <c r="D2" s="453"/>
      <c r="E2" s="453"/>
    </row>
    <row r="3" spans="1:5" ht="26.25" customHeight="1">
      <c r="A3" s="452"/>
      <c r="B3" s="452"/>
      <c r="C3" s="452"/>
      <c r="D3" s="452"/>
      <c r="E3" s="452"/>
    </row>
    <row r="4" spans="1:5" s="183" customFormat="1" ht="40.5" customHeight="1">
      <c r="A4" s="456" t="s">
        <v>258</v>
      </c>
      <c r="B4" s="454" t="s">
        <v>614</v>
      </c>
      <c r="C4" s="458" t="s">
        <v>542</v>
      </c>
      <c r="D4" s="459"/>
      <c r="E4" s="454" t="s">
        <v>247</v>
      </c>
    </row>
    <row r="5" spans="1:5" s="183" customFormat="1" ht="60.75" customHeight="1">
      <c r="A5" s="457"/>
      <c r="B5" s="455"/>
      <c r="C5" s="325" t="s">
        <v>612</v>
      </c>
      <c r="D5" s="325" t="s">
        <v>613</v>
      </c>
      <c r="E5" s="455"/>
    </row>
    <row r="6" spans="1:5" s="15" customFormat="1" ht="21" customHeight="1">
      <c r="A6" s="155">
        <v>1981</v>
      </c>
      <c r="B6" s="338"/>
      <c r="C6" s="339"/>
      <c r="D6" s="339"/>
      <c r="E6" s="292">
        <v>1981</v>
      </c>
    </row>
    <row r="7" spans="1:5" s="15" customFormat="1" ht="21" customHeight="1">
      <c r="A7" s="21" t="s">
        <v>9</v>
      </c>
      <c r="B7" s="337">
        <v>118614803</v>
      </c>
      <c r="C7" s="277"/>
      <c r="D7" s="276"/>
      <c r="E7" s="287" t="s">
        <v>387</v>
      </c>
    </row>
    <row r="8" spans="1:5" s="15" customFormat="1" ht="21" customHeight="1">
      <c r="A8" s="27"/>
      <c r="B8" s="278"/>
      <c r="C8" s="279"/>
      <c r="D8" s="278"/>
      <c r="E8" s="290"/>
    </row>
    <row r="9" spans="1:5" s="15" customFormat="1" ht="21" customHeight="1">
      <c r="A9" s="21" t="s">
        <v>154</v>
      </c>
      <c r="B9" s="337">
        <v>28541877</v>
      </c>
      <c r="C9" s="337">
        <v>16596103</v>
      </c>
      <c r="D9" s="337">
        <v>11945774</v>
      </c>
      <c r="E9" s="287" t="s">
        <v>345</v>
      </c>
    </row>
    <row r="10" spans="1:5" s="15" customFormat="1" ht="21" customHeight="1">
      <c r="A10" s="27"/>
      <c r="B10" s="278"/>
      <c r="C10" s="279" t="str">
        <f>"("&amp;ROUND(C9*100/B9,2)&amp;")"</f>
        <v>(58.15)</v>
      </c>
      <c r="D10" s="278" t="str">
        <f>"("&amp;ROUND(D9*100/B9,2)&amp;")"</f>
        <v>(41.85)</v>
      </c>
      <c r="E10" s="290"/>
    </row>
    <row r="11" spans="1:5" s="15" customFormat="1" ht="21" customHeight="1">
      <c r="A11" s="21" t="s">
        <v>155</v>
      </c>
      <c r="B11" s="337">
        <v>90072926</v>
      </c>
      <c r="C11" s="337"/>
      <c r="D11" s="337"/>
      <c r="E11" s="287" t="s">
        <v>344</v>
      </c>
    </row>
    <row r="12" spans="1:5" s="15" customFormat="1" ht="21" customHeight="1">
      <c r="A12" s="23"/>
      <c r="B12" s="276"/>
      <c r="C12" s="277"/>
      <c r="D12" s="276"/>
      <c r="E12" s="288"/>
    </row>
    <row r="13" spans="1:5" s="15" customFormat="1" ht="21" customHeight="1">
      <c r="A13" s="20">
        <v>1991</v>
      </c>
      <c r="B13" s="280"/>
      <c r="C13" s="280"/>
      <c r="D13" s="280"/>
      <c r="E13" s="291">
        <v>1991</v>
      </c>
    </row>
    <row r="14" spans="1:5" s="15" customFormat="1" ht="21" customHeight="1">
      <c r="A14" s="21" t="s">
        <v>9</v>
      </c>
      <c r="B14" s="337">
        <f>B16+B18</f>
        <v>151111383</v>
      </c>
      <c r="C14" s="337">
        <f>C16+C18</f>
        <v>35819780</v>
      </c>
      <c r="D14" s="337">
        <f>D16+D18</f>
        <v>115291603</v>
      </c>
      <c r="E14" s="287" t="s">
        <v>387</v>
      </c>
    </row>
    <row r="15" spans="1:5" s="15" customFormat="1" ht="21" customHeight="1">
      <c r="A15" s="27"/>
      <c r="B15" s="278"/>
      <c r="C15" s="279" t="str">
        <f>"("&amp;ROUND(C14*100/B14,2)&amp;")"</f>
        <v>(23.7)</v>
      </c>
      <c r="D15" s="278" t="str">
        <f>"("&amp;ROUND(D14*100/B14,2)&amp;")"</f>
        <v>(76.3)</v>
      </c>
      <c r="E15" s="290"/>
    </row>
    <row r="16" spans="1:5" s="15" customFormat="1" ht="21" customHeight="1">
      <c r="A16" s="21" t="s">
        <v>154</v>
      </c>
      <c r="B16" s="337">
        <v>39523184</v>
      </c>
      <c r="C16" s="337">
        <v>25236449</v>
      </c>
      <c r="D16" s="337">
        <v>14286735</v>
      </c>
      <c r="E16" s="287" t="s">
        <v>345</v>
      </c>
    </row>
    <row r="17" spans="1:5" s="15" customFormat="1" ht="21" customHeight="1">
      <c r="A17" s="27"/>
      <c r="B17" s="278"/>
      <c r="C17" s="279" t="str">
        <f>"("&amp;ROUND(C16*100/B16,2)&amp;")"</f>
        <v>(63.85)</v>
      </c>
      <c r="D17" s="278" t="str">
        <f>"("&amp;ROUND(D16*100/B16,2)&amp;")"</f>
        <v>(36.15)</v>
      </c>
      <c r="E17" s="290"/>
    </row>
    <row r="18" spans="1:5" s="15" customFormat="1" ht="21" customHeight="1">
      <c r="A18" s="21" t="s">
        <v>155</v>
      </c>
      <c r="B18" s="337">
        <v>111588199</v>
      </c>
      <c r="C18" s="337">
        <v>10583331</v>
      </c>
      <c r="D18" s="337">
        <v>101004868</v>
      </c>
      <c r="E18" s="287" t="s">
        <v>344</v>
      </c>
    </row>
    <row r="19" spans="1:5" s="15" customFormat="1" ht="21" customHeight="1">
      <c r="A19" s="23"/>
      <c r="B19" s="276"/>
      <c r="C19" s="281" t="str">
        <f>"("&amp;ROUND(C18*100/B18,2)&amp;")"</f>
        <v>(9.48)</v>
      </c>
      <c r="D19" s="276" t="str">
        <f>"("&amp;ROUND(D18*100/B18,2)&amp;")"</f>
        <v>(90.52)</v>
      </c>
      <c r="E19" s="288"/>
    </row>
    <row r="20" spans="1:5" s="15" customFormat="1" ht="21" customHeight="1">
      <c r="A20" s="20">
        <v>2001</v>
      </c>
      <c r="B20" s="280"/>
      <c r="C20" s="280"/>
      <c r="D20" s="280"/>
      <c r="E20" s="291">
        <v>2001</v>
      </c>
    </row>
    <row r="21" spans="1:5" s="15" customFormat="1" ht="21" customHeight="1">
      <c r="A21" s="21" t="s">
        <v>9</v>
      </c>
      <c r="B21" s="337">
        <f>B23+B25</f>
        <v>191963935</v>
      </c>
      <c r="C21" s="337">
        <f>C23+C25</f>
        <v>69885799</v>
      </c>
      <c r="D21" s="337">
        <f>D23+D25</f>
        <v>122078136</v>
      </c>
      <c r="E21" s="287" t="s">
        <v>387</v>
      </c>
    </row>
    <row r="22" spans="1:5" s="15" customFormat="1" ht="21" customHeight="1">
      <c r="A22" s="27"/>
      <c r="B22" s="278"/>
      <c r="C22" s="282" t="str">
        <f>"("&amp;ROUND(C21*100/B21,2)&amp;")"</f>
        <v>(36.41)</v>
      </c>
      <c r="D22" s="283" t="str">
        <f>"("&amp;ROUND(D21*100/B21,2)&amp;")"</f>
        <v>(63.59)</v>
      </c>
      <c r="E22" s="290"/>
    </row>
    <row r="23" spans="1:5" s="15" customFormat="1" ht="21" customHeight="1">
      <c r="A23" s="25" t="s">
        <v>154</v>
      </c>
      <c r="B23" s="337">
        <v>53692376</v>
      </c>
      <c r="C23" s="337">
        <v>39581440</v>
      </c>
      <c r="D23" s="337">
        <v>14110936</v>
      </c>
      <c r="E23" s="289" t="s">
        <v>345</v>
      </c>
    </row>
    <row r="24" spans="1:5" s="15" customFormat="1" ht="21" customHeight="1">
      <c r="A24" s="27"/>
      <c r="B24" s="278"/>
      <c r="C24" s="279" t="str">
        <f>"("&amp;ROUND(C23*100/B23,2)&amp;")"</f>
        <v>(73.72)</v>
      </c>
      <c r="D24" s="278" t="str">
        <f>"("&amp;ROUND(D23*100/B23,2)&amp;")"</f>
        <v>(26.28)</v>
      </c>
      <c r="E24" s="290"/>
    </row>
    <row r="25" spans="1:5" s="15" customFormat="1" ht="21" customHeight="1">
      <c r="A25" s="26" t="s">
        <v>155</v>
      </c>
      <c r="B25" s="337">
        <v>138271559</v>
      </c>
      <c r="C25" s="337">
        <v>30304359</v>
      </c>
      <c r="D25" s="337">
        <v>107967200</v>
      </c>
      <c r="E25" s="287" t="s">
        <v>344</v>
      </c>
    </row>
    <row r="26" spans="1:5" s="15" customFormat="1" ht="21" customHeight="1">
      <c r="A26" s="24"/>
      <c r="B26" s="284"/>
      <c r="C26" s="276" t="str">
        <f>"("&amp;ROUND(C25*100/B25,2)&amp;")"</f>
        <v>(21.92)</v>
      </c>
      <c r="D26" s="276" t="str">
        <f>"("&amp;ROUND(D25*100/B25,2)&amp;")"</f>
        <v>(78.08)</v>
      </c>
      <c r="E26" s="288"/>
    </row>
    <row r="27" spans="1:5" s="15" customFormat="1" ht="21" customHeight="1">
      <c r="A27" s="155">
        <v>2011</v>
      </c>
      <c r="B27" s="285"/>
      <c r="C27" s="256"/>
      <c r="D27" s="256"/>
      <c r="E27" s="292">
        <v>2011</v>
      </c>
    </row>
    <row r="28" spans="1:5" s="15" customFormat="1" ht="21" customHeight="1">
      <c r="A28" s="26" t="s">
        <v>9</v>
      </c>
      <c r="B28" s="337">
        <f>B30+B32</f>
        <v>246740228</v>
      </c>
      <c r="C28" s="337">
        <f>C30+C32</f>
        <v>115737458</v>
      </c>
      <c r="D28" s="337">
        <f>D30+D32</f>
        <v>131002770</v>
      </c>
      <c r="E28" s="289" t="s">
        <v>387</v>
      </c>
    </row>
    <row r="29" spans="1:5" s="15" customFormat="1" ht="21" customHeight="1">
      <c r="A29" s="28"/>
      <c r="B29" s="286"/>
      <c r="C29" s="278" t="str">
        <f>"("&amp;ROUND(C28*100/B28,2)&amp;")"</f>
        <v>(46.91)</v>
      </c>
      <c r="D29" s="278" t="str">
        <f>"("&amp;ROUND(D28*100/B28,2)&amp;")"</f>
        <v>(53.09)</v>
      </c>
      <c r="E29" s="290"/>
    </row>
    <row r="30" spans="1:5" s="15" customFormat="1" ht="21" customHeight="1">
      <c r="A30" s="22" t="s">
        <v>154</v>
      </c>
      <c r="B30" s="337">
        <v>78865937</v>
      </c>
      <c r="C30" s="337">
        <v>64162119</v>
      </c>
      <c r="D30" s="337">
        <f>B30-C30</f>
        <v>14703818</v>
      </c>
      <c r="E30" s="287" t="s">
        <v>345</v>
      </c>
    </row>
    <row r="31" spans="1:5" s="15" customFormat="1" ht="21" customHeight="1">
      <c r="A31" s="28"/>
      <c r="B31" s="286"/>
      <c r="C31" s="278" t="str">
        <f>"("&amp;ROUND(C30*100/B30,2)&amp;")"</f>
        <v>(81.36)</v>
      </c>
      <c r="D31" s="278" t="str">
        <f>"("&amp;ROUND(D30*100/B30,2)&amp;")"</f>
        <v>(18.64)</v>
      </c>
      <c r="E31" s="290"/>
    </row>
    <row r="32" spans="1:5" s="15" customFormat="1" ht="21" customHeight="1">
      <c r="A32" s="22" t="s">
        <v>155</v>
      </c>
      <c r="B32" s="337">
        <v>167874291</v>
      </c>
      <c r="C32" s="337">
        <v>51575339</v>
      </c>
      <c r="D32" s="337">
        <f>B32-C32</f>
        <v>116298952</v>
      </c>
      <c r="E32" s="287" t="s">
        <v>344</v>
      </c>
    </row>
    <row r="33" spans="1:5" s="15" customFormat="1" ht="21" customHeight="1">
      <c r="A33" s="28"/>
      <c r="B33" s="286"/>
      <c r="C33" s="278" t="str">
        <f>"("&amp;ROUND(C32*100/B32,2)&amp;")"</f>
        <v>(30.72)</v>
      </c>
      <c r="D33" s="278" t="str">
        <f>"("&amp;ROUND(D32*100/B32,2)&amp;")"</f>
        <v>(69.28)</v>
      </c>
      <c r="E33" s="290"/>
    </row>
    <row r="34" spans="1:5" s="184" customFormat="1" ht="24.75" customHeight="1">
      <c r="A34" s="451" t="s">
        <v>692</v>
      </c>
      <c r="B34" s="451"/>
      <c r="C34" s="451"/>
      <c r="D34" s="451"/>
      <c r="E34" s="451"/>
    </row>
    <row r="35" spans="1:5" s="184" customFormat="1" ht="24.75" customHeight="1">
      <c r="A35" s="450" t="s">
        <v>693</v>
      </c>
      <c r="B35" s="450"/>
      <c r="C35" s="450"/>
      <c r="D35" s="450"/>
      <c r="E35" s="450"/>
    </row>
    <row r="36" spans="1:5" s="184" customFormat="1" ht="21" customHeight="1">
      <c r="A36" s="274" t="s">
        <v>156</v>
      </c>
      <c r="B36" s="275"/>
      <c r="C36" s="274" t="s">
        <v>157</v>
      </c>
      <c r="D36" s="15"/>
    </row>
  </sheetData>
  <mergeCells count="9">
    <mergeCell ref="A35:E35"/>
    <mergeCell ref="A34:E34"/>
    <mergeCell ref="A3:E3"/>
    <mergeCell ref="A1:E1"/>
    <mergeCell ref="A2:E2"/>
    <mergeCell ref="B4:B5"/>
    <mergeCell ref="E4:E5"/>
    <mergeCell ref="A4:A5"/>
    <mergeCell ref="C4:D4"/>
  </mergeCells>
  <conditionalFormatting sqref="A6:E33">
    <cfRule type="expression" dxfId="11" priority="1">
      <formula>MOD(ROW(),7)=5</formula>
    </cfRule>
  </conditionalFormatting>
  <printOptions horizontalCentered="1"/>
  <pageMargins left="0.7" right="0.7" top="0.64" bottom="0.75" header="0.3" footer="0.3"/>
  <pageSetup paperSize="9" scale="87" orientation="portrait" r:id="rId1"/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>
  <dimension ref="A1:O41"/>
  <sheetViews>
    <sheetView view="pageBreakPreview" zoomScale="80" zoomScaleSheetLayoutView="80" workbookViewId="0">
      <selection activeCell="D31" sqref="D31"/>
    </sheetView>
  </sheetViews>
  <sheetFormatPr defaultColWidth="14.85546875" defaultRowHeight="15"/>
  <cols>
    <col min="1" max="1" width="7.85546875" style="34" customWidth="1"/>
    <col min="2" max="2" width="21.28515625" style="186" customWidth="1"/>
    <col min="3" max="14" width="12.7109375" style="34" customWidth="1"/>
    <col min="15" max="15" width="22.5703125" style="34" customWidth="1"/>
    <col min="16" max="16384" width="14.85546875" style="34"/>
  </cols>
  <sheetData>
    <row r="1" spans="1:15" s="145" customFormat="1" ht="21.95" customHeight="1">
      <c r="A1" s="432" t="s">
        <v>560</v>
      </c>
      <c r="B1" s="432"/>
      <c r="C1" s="432"/>
      <c r="D1" s="432"/>
      <c r="E1" s="432"/>
      <c r="F1" s="432"/>
      <c r="G1" s="432"/>
      <c r="H1" s="432"/>
      <c r="I1" s="432"/>
      <c r="J1" s="432"/>
      <c r="K1" s="432"/>
      <c r="L1" s="432"/>
      <c r="M1" s="432"/>
      <c r="N1" s="432"/>
      <c r="O1" s="432"/>
    </row>
    <row r="2" spans="1:15" s="145" customFormat="1" ht="21.95" customHeight="1">
      <c r="A2" s="432" t="s">
        <v>561</v>
      </c>
      <c r="B2" s="432"/>
      <c r="C2" s="432"/>
      <c r="D2" s="432"/>
      <c r="E2" s="432"/>
      <c r="F2" s="432"/>
      <c r="G2" s="432"/>
      <c r="H2" s="432"/>
      <c r="I2" s="432"/>
      <c r="J2" s="432"/>
      <c r="K2" s="432"/>
      <c r="L2" s="432"/>
      <c r="M2" s="432"/>
      <c r="N2" s="432"/>
      <c r="O2" s="432"/>
    </row>
    <row r="3" spans="1:15" s="145" customFormat="1" ht="21.95" customHeight="1">
      <c r="A3" s="464" t="s">
        <v>694</v>
      </c>
      <c r="B3" s="464"/>
      <c r="C3" s="464"/>
      <c r="D3" s="464"/>
      <c r="E3" s="464"/>
      <c r="F3" s="464"/>
      <c r="G3" s="464"/>
      <c r="H3" s="464"/>
      <c r="I3" s="464"/>
      <c r="J3" s="464"/>
      <c r="K3" s="464"/>
      <c r="L3" s="464"/>
      <c r="M3" s="464"/>
      <c r="N3" s="464"/>
      <c r="O3" s="464"/>
    </row>
    <row r="4" spans="1:15" s="145" customFormat="1" ht="34.5" customHeight="1">
      <c r="A4" s="393" t="s">
        <v>720</v>
      </c>
      <c r="B4" s="461" t="s">
        <v>726</v>
      </c>
      <c r="C4" s="393" t="s">
        <v>615</v>
      </c>
      <c r="D4" s="392"/>
      <c r="E4" s="392"/>
      <c r="F4" s="392"/>
      <c r="G4" s="392"/>
      <c r="H4" s="392"/>
      <c r="I4" s="392"/>
      <c r="J4" s="392"/>
      <c r="K4" s="392"/>
      <c r="L4" s="392"/>
      <c r="M4" s="392"/>
      <c r="N4" s="392"/>
      <c r="O4" s="394" t="s">
        <v>322</v>
      </c>
    </row>
    <row r="5" spans="1:15" ht="34.5" customHeight="1">
      <c r="A5" s="393"/>
      <c r="B5" s="461"/>
      <c r="C5" s="462" t="s">
        <v>616</v>
      </c>
      <c r="D5" s="463"/>
      <c r="E5" s="463"/>
      <c r="F5" s="463"/>
      <c r="G5" s="462" t="s">
        <v>617</v>
      </c>
      <c r="H5" s="463"/>
      <c r="I5" s="463"/>
      <c r="J5" s="463"/>
      <c r="K5" s="462" t="s">
        <v>618</v>
      </c>
      <c r="L5" s="463"/>
      <c r="M5" s="463"/>
      <c r="N5" s="463"/>
      <c r="O5" s="395"/>
    </row>
    <row r="6" spans="1:15" ht="123" customHeight="1">
      <c r="A6" s="393"/>
      <c r="B6" s="461"/>
      <c r="C6" s="323" t="s">
        <v>456</v>
      </c>
      <c r="D6" s="323" t="s">
        <v>457</v>
      </c>
      <c r="E6" s="323" t="s">
        <v>458</v>
      </c>
      <c r="F6" s="323" t="s">
        <v>459</v>
      </c>
      <c r="G6" s="323" t="s">
        <v>456</v>
      </c>
      <c r="H6" s="323" t="s">
        <v>457</v>
      </c>
      <c r="I6" s="323" t="s">
        <v>458</v>
      </c>
      <c r="J6" s="323" t="s">
        <v>460</v>
      </c>
      <c r="K6" s="323" t="s">
        <v>456</v>
      </c>
      <c r="L6" s="323" t="s">
        <v>457</v>
      </c>
      <c r="M6" s="323" t="s">
        <v>458</v>
      </c>
      <c r="N6" s="323" t="s">
        <v>459</v>
      </c>
      <c r="O6" s="396"/>
    </row>
    <row r="7" spans="1:15" s="145" customFormat="1" ht="29.1" customHeight="1">
      <c r="A7" s="6">
        <v>1</v>
      </c>
      <c r="B7" s="17" t="s">
        <v>10</v>
      </c>
      <c r="C7" s="267">
        <v>77.400000000000006</v>
      </c>
      <c r="D7" s="267">
        <v>7.9</v>
      </c>
      <c r="E7" s="267">
        <f>14.7-F7</f>
        <v>3.6999999999999993</v>
      </c>
      <c r="F7" s="267">
        <v>11</v>
      </c>
      <c r="G7" s="267">
        <v>43.1</v>
      </c>
      <c r="H7" s="267">
        <v>5.3</v>
      </c>
      <c r="I7" s="267">
        <f>51.6-J7</f>
        <v>0.70000000000000284</v>
      </c>
      <c r="J7" s="267">
        <v>50.9</v>
      </c>
      <c r="K7" s="267">
        <v>53.6</v>
      </c>
      <c r="L7" s="267">
        <v>6.1</v>
      </c>
      <c r="M7" s="267">
        <f>40.2-N7</f>
        <v>1.5</v>
      </c>
      <c r="N7" s="267">
        <v>38.700000000000003</v>
      </c>
      <c r="O7" s="185" t="s">
        <v>346</v>
      </c>
    </row>
    <row r="8" spans="1:15" s="145" customFormat="1" ht="29.1" customHeight="1">
      <c r="A8" s="6">
        <v>2</v>
      </c>
      <c r="B8" s="17" t="s">
        <v>11</v>
      </c>
      <c r="C8" s="267">
        <v>73.3</v>
      </c>
      <c r="D8" s="267">
        <v>18.100000000000001</v>
      </c>
      <c r="E8" s="267">
        <f>8.7-F8</f>
        <v>7.7999999999999989</v>
      </c>
      <c r="F8" s="267">
        <v>0.9</v>
      </c>
      <c r="G8" s="267">
        <v>57.1</v>
      </c>
      <c r="H8" s="267">
        <v>7.5</v>
      </c>
      <c r="I8" s="267">
        <f>35.4-J8</f>
        <v>23.2</v>
      </c>
      <c r="J8" s="267">
        <v>12.2</v>
      </c>
      <c r="K8" s="267">
        <v>61.3</v>
      </c>
      <c r="L8" s="267">
        <v>10.199999999999999</v>
      </c>
      <c r="M8" s="267">
        <f>28.4-N8</f>
        <v>19.2</v>
      </c>
      <c r="N8" s="267">
        <v>9.1999999999999993</v>
      </c>
      <c r="O8" s="185" t="s">
        <v>347</v>
      </c>
    </row>
    <row r="9" spans="1:15" s="145" customFormat="1" ht="29.1" customHeight="1">
      <c r="A9" s="6">
        <v>3</v>
      </c>
      <c r="B9" s="17" t="s">
        <v>0</v>
      </c>
      <c r="C9" s="267">
        <v>62.1</v>
      </c>
      <c r="D9" s="267">
        <v>28.5</v>
      </c>
      <c r="E9" s="267">
        <f>9.3-F9</f>
        <v>8.3000000000000007</v>
      </c>
      <c r="F9" s="267">
        <v>1</v>
      </c>
      <c r="G9" s="267">
        <v>45.1</v>
      </c>
      <c r="H9" s="267">
        <v>10.9</v>
      </c>
      <c r="I9" s="267">
        <f>44.1-J9</f>
        <v>31.200000000000003</v>
      </c>
      <c r="J9" s="267">
        <v>12.9</v>
      </c>
      <c r="K9" s="267">
        <v>47.7</v>
      </c>
      <c r="L9" s="267">
        <v>13.6</v>
      </c>
      <c r="M9" s="267">
        <f>38.6-N9</f>
        <v>27.5</v>
      </c>
      <c r="N9" s="267">
        <v>11.1</v>
      </c>
      <c r="O9" s="185" t="s">
        <v>348</v>
      </c>
    </row>
    <row r="10" spans="1:15" s="145" customFormat="1" ht="29.1" customHeight="1">
      <c r="A10" s="6">
        <v>4</v>
      </c>
      <c r="B10" s="17" t="s">
        <v>1</v>
      </c>
      <c r="C10" s="267">
        <v>54.9</v>
      </c>
      <c r="D10" s="267">
        <v>19.8</v>
      </c>
      <c r="E10" s="267">
        <f>25.4-F10</f>
        <v>3.5</v>
      </c>
      <c r="F10" s="267">
        <v>21.9</v>
      </c>
      <c r="G10" s="267">
        <v>20.7</v>
      </c>
      <c r="H10" s="267">
        <v>4.5</v>
      </c>
      <c r="I10" s="267">
        <f>74.8-J10</f>
        <v>1.5999999999999943</v>
      </c>
      <c r="J10" s="267">
        <v>73.2</v>
      </c>
      <c r="K10" s="267">
        <v>25.2</v>
      </c>
      <c r="L10" s="267">
        <v>6.5</v>
      </c>
      <c r="M10" s="267">
        <f>68.3-N10</f>
        <v>1.7999999999999972</v>
      </c>
      <c r="N10" s="267">
        <v>66.5</v>
      </c>
      <c r="O10" s="185" t="s">
        <v>349</v>
      </c>
    </row>
    <row r="11" spans="1:15" s="145" customFormat="1" ht="29.1" customHeight="1">
      <c r="A11" s="6">
        <v>5</v>
      </c>
      <c r="B11" s="17" t="s">
        <v>34</v>
      </c>
      <c r="C11" s="267">
        <v>64.400000000000006</v>
      </c>
      <c r="D11" s="267">
        <v>15.7</v>
      </c>
      <c r="E11" s="267">
        <f>20-F11</f>
        <v>2.3999999999999986</v>
      </c>
      <c r="F11" s="267">
        <v>17.600000000000001</v>
      </c>
      <c r="G11" s="267">
        <v>22.6</v>
      </c>
      <c r="H11" s="267">
        <v>5.0999999999999996</v>
      </c>
      <c r="I11" s="267">
        <f>72.3-J11</f>
        <v>0.5</v>
      </c>
      <c r="J11" s="267">
        <v>71.8</v>
      </c>
      <c r="K11" s="267">
        <v>32.700000000000003</v>
      </c>
      <c r="L11" s="267">
        <v>7.7</v>
      </c>
      <c r="M11" s="267">
        <f>59.7-N11</f>
        <v>1</v>
      </c>
      <c r="N11" s="267">
        <v>58.7</v>
      </c>
      <c r="O11" s="185" t="s">
        <v>350</v>
      </c>
    </row>
    <row r="12" spans="1:15" s="145" customFormat="1" ht="29.1" customHeight="1">
      <c r="A12" s="6">
        <v>6</v>
      </c>
      <c r="B12" s="17" t="s">
        <v>13</v>
      </c>
      <c r="C12" s="267">
        <v>76.8</v>
      </c>
      <c r="D12" s="267">
        <v>10.1</v>
      </c>
      <c r="E12" s="267">
        <f>13.1-F12</f>
        <v>4</v>
      </c>
      <c r="F12" s="267">
        <v>9.1</v>
      </c>
      <c r="G12" s="267">
        <v>80.8</v>
      </c>
      <c r="H12" s="267">
        <v>4.5999999999999996</v>
      </c>
      <c r="I12" s="267">
        <f>14.6-J12</f>
        <v>0.5</v>
      </c>
      <c r="J12" s="267">
        <v>14.1</v>
      </c>
      <c r="K12" s="267">
        <v>78.2</v>
      </c>
      <c r="L12" s="267">
        <v>8.1</v>
      </c>
      <c r="M12" s="267">
        <f>13.6-N12</f>
        <v>2.6999999999999993</v>
      </c>
      <c r="N12" s="267">
        <v>10.9</v>
      </c>
      <c r="O12" s="185" t="s">
        <v>352</v>
      </c>
    </row>
    <row r="13" spans="1:15" s="145" customFormat="1" ht="29.1" customHeight="1">
      <c r="A13" s="6">
        <v>7</v>
      </c>
      <c r="B13" s="17" t="s">
        <v>25</v>
      </c>
      <c r="C13" s="267">
        <v>85.3</v>
      </c>
      <c r="D13" s="267">
        <v>7.6</v>
      </c>
      <c r="E13" s="267">
        <f>7.2-F13</f>
        <v>1.2999999999999998</v>
      </c>
      <c r="F13" s="267">
        <v>5.9</v>
      </c>
      <c r="G13" s="267">
        <v>47</v>
      </c>
      <c r="H13" s="267">
        <v>3.1</v>
      </c>
      <c r="I13" s="267">
        <f>50-J13</f>
        <v>1.8999999999999986</v>
      </c>
      <c r="J13" s="267">
        <v>48.1</v>
      </c>
      <c r="K13" s="267">
        <v>64.3</v>
      </c>
      <c r="L13" s="267">
        <v>5.0999999999999996</v>
      </c>
      <c r="M13" s="267">
        <f>30.6-N13</f>
        <v>1.6000000000000014</v>
      </c>
      <c r="N13" s="267">
        <v>29</v>
      </c>
      <c r="O13" s="185" t="s">
        <v>353</v>
      </c>
    </row>
    <row r="14" spans="1:15" s="145" customFormat="1" ht="29.1" customHeight="1">
      <c r="A14" s="6">
        <v>8</v>
      </c>
      <c r="B14" s="17" t="s">
        <v>14</v>
      </c>
      <c r="C14" s="267">
        <v>81.7</v>
      </c>
      <c r="D14" s="267">
        <v>14.1</v>
      </c>
      <c r="E14" s="267">
        <f>4.3-F14</f>
        <v>0.69999999999999973</v>
      </c>
      <c r="F14" s="267">
        <v>3.6</v>
      </c>
      <c r="G14" s="267">
        <v>77.400000000000006</v>
      </c>
      <c r="H14" s="267">
        <v>5.4</v>
      </c>
      <c r="I14" s="267">
        <f>17.2-J14</f>
        <v>2.2999999999999989</v>
      </c>
      <c r="J14" s="267">
        <v>14.9</v>
      </c>
      <c r="K14" s="267">
        <v>79.2</v>
      </c>
      <c r="L14" s="267">
        <v>9</v>
      </c>
      <c r="M14" s="267">
        <f>11.8-N14</f>
        <v>1.6000000000000014</v>
      </c>
      <c r="N14" s="267">
        <v>10.199999999999999</v>
      </c>
      <c r="O14" s="185" t="s">
        <v>354</v>
      </c>
    </row>
    <row r="15" spans="1:15" s="145" customFormat="1" ht="29.1" customHeight="1">
      <c r="A15" s="6">
        <v>9</v>
      </c>
      <c r="B15" s="17" t="s">
        <v>2</v>
      </c>
      <c r="C15" s="267">
        <v>79.099999999999994</v>
      </c>
      <c r="D15" s="267">
        <v>15.8</v>
      </c>
      <c r="E15" s="267">
        <f>5.1-F15</f>
        <v>1.0999999999999996</v>
      </c>
      <c r="F15" s="267">
        <v>4</v>
      </c>
      <c r="G15" s="267">
        <v>69.599999999999994</v>
      </c>
      <c r="H15" s="267">
        <v>12.8</v>
      </c>
      <c r="I15" s="267">
        <f>17.6-J15</f>
        <v>2.0000000000000018</v>
      </c>
      <c r="J15" s="267">
        <v>15.6</v>
      </c>
      <c r="K15" s="267">
        <v>70.7</v>
      </c>
      <c r="L15" s="267">
        <v>13.1</v>
      </c>
      <c r="M15" s="267">
        <f>16.2-N15</f>
        <v>1.8999999999999986</v>
      </c>
      <c r="N15" s="267">
        <v>14.3</v>
      </c>
      <c r="O15" s="185" t="s">
        <v>355</v>
      </c>
    </row>
    <row r="16" spans="1:15" s="145" customFormat="1" ht="29.1" customHeight="1">
      <c r="A16" s="6">
        <v>10</v>
      </c>
      <c r="B16" s="17" t="s">
        <v>32</v>
      </c>
      <c r="C16" s="267">
        <v>66.2</v>
      </c>
      <c r="D16" s="267">
        <v>9.1</v>
      </c>
      <c r="E16" s="267">
        <f>24.7-F16</f>
        <v>21.3</v>
      </c>
      <c r="F16" s="267">
        <v>3.4</v>
      </c>
      <c r="G16" s="267">
        <v>45.9</v>
      </c>
      <c r="H16" s="267">
        <v>5.6</v>
      </c>
      <c r="I16" s="267">
        <f>48.5-J16</f>
        <v>19.5</v>
      </c>
      <c r="J16" s="267">
        <v>29</v>
      </c>
      <c r="K16" s="267">
        <v>52.5</v>
      </c>
      <c r="L16" s="267">
        <v>6.7</v>
      </c>
      <c r="M16" s="267">
        <f>40.8-N16</f>
        <v>20.099999999999998</v>
      </c>
      <c r="N16" s="267">
        <v>20.7</v>
      </c>
      <c r="O16" s="185" t="s">
        <v>356</v>
      </c>
    </row>
    <row r="17" spans="1:15" s="145" customFormat="1" ht="29.1" customHeight="1">
      <c r="A17" s="6">
        <v>11</v>
      </c>
      <c r="B17" s="17" t="s">
        <v>3</v>
      </c>
      <c r="C17" s="267">
        <v>59</v>
      </c>
      <c r="D17" s="267">
        <v>13.9</v>
      </c>
      <c r="E17" s="267">
        <f>27.1-F17</f>
        <v>1.1000000000000014</v>
      </c>
      <c r="F17" s="267">
        <v>26</v>
      </c>
      <c r="G17" s="267">
        <v>12.4</v>
      </c>
      <c r="H17" s="267">
        <v>2.1</v>
      </c>
      <c r="I17" s="267">
        <f>85.5-J17</f>
        <v>0.29999999999999716</v>
      </c>
      <c r="J17" s="267">
        <v>85.2</v>
      </c>
      <c r="K17" s="267">
        <v>24.4</v>
      </c>
      <c r="L17" s="267">
        <v>5.0999999999999996</v>
      </c>
      <c r="M17" s="267">
        <f>70.5-N17</f>
        <v>0.5</v>
      </c>
      <c r="N17" s="267">
        <v>70</v>
      </c>
      <c r="O17" s="185" t="s">
        <v>357</v>
      </c>
    </row>
    <row r="18" spans="1:15" s="145" customFormat="1" ht="29.1" customHeight="1">
      <c r="A18" s="6">
        <v>12</v>
      </c>
      <c r="B18" s="17" t="s">
        <v>15</v>
      </c>
      <c r="C18" s="267">
        <v>77.3</v>
      </c>
      <c r="D18" s="267">
        <v>5.2</v>
      </c>
      <c r="E18" s="267">
        <f>17.4-F18</f>
        <v>6.2999999999999989</v>
      </c>
      <c r="F18" s="267">
        <v>11.1</v>
      </c>
      <c r="G18" s="267">
        <v>42.6</v>
      </c>
      <c r="H18" s="267">
        <v>1.7</v>
      </c>
      <c r="I18" s="267">
        <f>55.7-J18</f>
        <v>3.6000000000000014</v>
      </c>
      <c r="J18" s="267">
        <v>52.1</v>
      </c>
      <c r="K18" s="267">
        <v>57.8</v>
      </c>
      <c r="L18" s="267">
        <v>3.2</v>
      </c>
      <c r="M18" s="267">
        <f>39-N18</f>
        <v>4.7999999999999972</v>
      </c>
      <c r="N18" s="267">
        <v>34.200000000000003</v>
      </c>
      <c r="O18" s="185" t="s">
        <v>358</v>
      </c>
    </row>
    <row r="19" spans="1:15" s="145" customFormat="1" ht="29.1" customHeight="1">
      <c r="A19" s="6">
        <v>13</v>
      </c>
      <c r="B19" s="17" t="s">
        <v>4</v>
      </c>
      <c r="C19" s="267">
        <v>98.7</v>
      </c>
      <c r="D19" s="267">
        <v>0.7</v>
      </c>
      <c r="E19" s="267">
        <f>0.6-F19</f>
        <v>0.39999999999999997</v>
      </c>
      <c r="F19" s="267">
        <v>0.2</v>
      </c>
      <c r="G19" s="267">
        <v>97.5</v>
      </c>
      <c r="H19" s="267">
        <v>1.1000000000000001</v>
      </c>
      <c r="I19" s="267">
        <f>1.5-J19</f>
        <v>0.30000000000000004</v>
      </c>
      <c r="J19" s="267">
        <v>1.2</v>
      </c>
      <c r="K19" s="267">
        <v>98.1</v>
      </c>
      <c r="L19" s="267">
        <v>0.9</v>
      </c>
      <c r="M19" s="267">
        <f>1-N19</f>
        <v>0.19999999999999996</v>
      </c>
      <c r="N19" s="267">
        <v>0.8</v>
      </c>
      <c r="O19" s="185" t="s">
        <v>359</v>
      </c>
    </row>
    <row r="20" spans="1:15" s="145" customFormat="1" ht="29.1" customHeight="1">
      <c r="A20" s="6">
        <v>14</v>
      </c>
      <c r="B20" s="17" t="s">
        <v>5</v>
      </c>
      <c r="C20" s="267">
        <v>66.599999999999994</v>
      </c>
      <c r="D20" s="267">
        <v>14.6</v>
      </c>
      <c r="E20" s="267">
        <f>18.8-F20</f>
        <v>2.6000000000000014</v>
      </c>
      <c r="F20" s="267">
        <v>16.2</v>
      </c>
      <c r="G20" s="267">
        <v>19.399999999999999</v>
      </c>
      <c r="H20" s="267">
        <v>3.8</v>
      </c>
      <c r="I20" s="267">
        <f>76.8-J20</f>
        <v>1.7999999999999972</v>
      </c>
      <c r="J20" s="267">
        <v>75</v>
      </c>
      <c r="K20" s="267">
        <v>33.700000000000003</v>
      </c>
      <c r="L20" s="267">
        <v>7.1</v>
      </c>
      <c r="M20" s="267">
        <f>59.2-N20</f>
        <v>2</v>
      </c>
      <c r="N20" s="267">
        <v>57.2</v>
      </c>
      <c r="O20" s="185" t="s">
        <v>360</v>
      </c>
    </row>
    <row r="21" spans="1:15" s="145" customFormat="1" ht="29.1" customHeight="1">
      <c r="A21" s="6">
        <v>15</v>
      </c>
      <c r="B21" s="17" t="s">
        <v>16</v>
      </c>
      <c r="C21" s="267">
        <v>59.8</v>
      </c>
      <c r="D21" s="267">
        <v>23.6</v>
      </c>
      <c r="E21" s="267">
        <f>16.6-F21</f>
        <v>6.5000000000000018</v>
      </c>
      <c r="F21" s="267">
        <v>10.1</v>
      </c>
      <c r="G21" s="267">
        <v>44.2</v>
      </c>
      <c r="H21" s="267">
        <v>6.2</v>
      </c>
      <c r="I21" s="267">
        <f>49.6-J21</f>
        <v>2.8000000000000043</v>
      </c>
      <c r="J21" s="267">
        <v>46.8</v>
      </c>
      <c r="K21" s="267">
        <v>51.9</v>
      </c>
      <c r="L21" s="267">
        <v>14.8</v>
      </c>
      <c r="M21" s="267">
        <f>33.4-N21</f>
        <v>4.5999999999999979</v>
      </c>
      <c r="N21" s="267">
        <v>28.8</v>
      </c>
      <c r="O21" s="185" t="s">
        <v>361</v>
      </c>
    </row>
    <row r="22" spans="1:15" s="145" customFormat="1" ht="29.1" customHeight="1">
      <c r="A22" s="6">
        <v>16</v>
      </c>
      <c r="B22" s="17" t="s">
        <v>17</v>
      </c>
      <c r="C22" s="267">
        <v>47.8</v>
      </c>
      <c r="D22" s="267">
        <v>41.9</v>
      </c>
      <c r="E22" s="267">
        <f>10.3-F22</f>
        <v>9.8000000000000007</v>
      </c>
      <c r="F22" s="267">
        <v>0.5</v>
      </c>
      <c r="G22" s="267">
        <v>51.3</v>
      </c>
      <c r="H22" s="267">
        <v>27.3</v>
      </c>
      <c r="I22" s="267">
        <f>21.4-J22</f>
        <v>19.7</v>
      </c>
      <c r="J22" s="267">
        <v>1.7</v>
      </c>
      <c r="K22" s="267">
        <v>49.9</v>
      </c>
      <c r="L22" s="267">
        <v>33.1</v>
      </c>
      <c r="M22" s="267">
        <f>17-N22</f>
        <v>15.7</v>
      </c>
      <c r="N22" s="267">
        <v>1.3</v>
      </c>
      <c r="O22" s="185" t="s">
        <v>362</v>
      </c>
    </row>
    <row r="23" spans="1:15" s="145" customFormat="1" ht="29.1" customHeight="1">
      <c r="A23" s="6">
        <v>17</v>
      </c>
      <c r="B23" s="17" t="s">
        <v>18</v>
      </c>
      <c r="C23" s="267">
        <v>67.900000000000006</v>
      </c>
      <c r="D23" s="267">
        <v>26.7</v>
      </c>
      <c r="E23" s="267">
        <f>5.4-F23</f>
        <v>4.9000000000000004</v>
      </c>
      <c r="F23" s="267">
        <v>0.5</v>
      </c>
      <c r="G23" s="267">
        <v>58.1</v>
      </c>
      <c r="H23" s="267">
        <v>4.9000000000000004</v>
      </c>
      <c r="I23" s="267">
        <f>37-J23</f>
        <v>27.4</v>
      </c>
      <c r="J23" s="267">
        <v>9.6</v>
      </c>
      <c r="K23" s="267">
        <v>60.3</v>
      </c>
      <c r="L23" s="267">
        <v>9.6999999999999993</v>
      </c>
      <c r="M23" s="267">
        <f>30-N23</f>
        <v>22.4</v>
      </c>
      <c r="N23" s="267">
        <v>7.6</v>
      </c>
      <c r="O23" s="185" t="s">
        <v>363</v>
      </c>
    </row>
    <row r="24" spans="1:15" s="145" customFormat="1" ht="29.1" customHeight="1">
      <c r="A24" s="6">
        <v>18</v>
      </c>
      <c r="B24" s="17" t="s">
        <v>35</v>
      </c>
      <c r="C24" s="267">
        <v>90.9</v>
      </c>
      <c r="D24" s="267">
        <v>7.4</v>
      </c>
      <c r="E24" s="267">
        <v>1.8</v>
      </c>
      <c r="F24" s="267">
        <v>0</v>
      </c>
      <c r="G24" s="267">
        <v>73.099999999999994</v>
      </c>
      <c r="H24" s="267">
        <v>4.5999999999999996</v>
      </c>
      <c r="I24" s="267">
        <f>22.3-J24</f>
        <v>20.2</v>
      </c>
      <c r="J24" s="267">
        <v>2.1</v>
      </c>
      <c r="K24" s="267">
        <v>83.4</v>
      </c>
      <c r="L24" s="267">
        <v>6.2</v>
      </c>
      <c r="M24" s="267">
        <f>10.3-N24</f>
        <v>9.4</v>
      </c>
      <c r="N24" s="267">
        <v>0.9</v>
      </c>
      <c r="O24" s="185" t="s">
        <v>364</v>
      </c>
    </row>
    <row r="25" spans="1:15" s="145" customFormat="1" ht="29.1" customHeight="1">
      <c r="A25" s="6">
        <v>19</v>
      </c>
      <c r="B25" s="17" t="s">
        <v>19</v>
      </c>
      <c r="C25" s="267">
        <v>68.2</v>
      </c>
      <c r="D25" s="267">
        <v>28.6</v>
      </c>
      <c r="E25" s="267">
        <f>3.2-F25</f>
        <v>2.9000000000000004</v>
      </c>
      <c r="F25" s="267">
        <v>0.3</v>
      </c>
      <c r="G25" s="267">
        <v>79</v>
      </c>
      <c r="H25" s="267">
        <v>10.1</v>
      </c>
      <c r="I25" s="267">
        <f>10.9-J25</f>
        <v>8.5</v>
      </c>
      <c r="J25" s="267">
        <v>2.4</v>
      </c>
      <c r="K25" s="267">
        <v>75.2</v>
      </c>
      <c r="L25" s="267">
        <v>16.600000000000001</v>
      </c>
      <c r="M25" s="267">
        <f>8.2-N25</f>
        <v>6.4999999999999991</v>
      </c>
      <c r="N25" s="267">
        <v>1.7</v>
      </c>
      <c r="O25" s="185" t="s">
        <v>365</v>
      </c>
    </row>
    <row r="26" spans="1:15" s="145" customFormat="1" ht="29.1" customHeight="1">
      <c r="A26" s="6">
        <v>20</v>
      </c>
      <c r="B26" s="17" t="s">
        <v>20</v>
      </c>
      <c r="C26" s="267">
        <v>61</v>
      </c>
      <c r="D26" s="267">
        <v>9.6</v>
      </c>
      <c r="E26" s="267">
        <f>29.4-F26</f>
        <v>1.0999999999999979</v>
      </c>
      <c r="F26" s="267">
        <v>28.3</v>
      </c>
      <c r="G26" s="267">
        <v>23</v>
      </c>
      <c r="H26" s="267">
        <v>3.3</v>
      </c>
      <c r="I26" s="267">
        <f>73.8-J26</f>
        <v>1.3999999999999915</v>
      </c>
      <c r="J26" s="267">
        <v>72.400000000000006</v>
      </c>
      <c r="K26" s="267">
        <v>29.4</v>
      </c>
      <c r="L26" s="267">
        <v>4.3</v>
      </c>
      <c r="M26" s="267">
        <f>66.3-N26</f>
        <v>1.2999999999999972</v>
      </c>
      <c r="N26" s="267">
        <v>65</v>
      </c>
      <c r="O26" s="185" t="s">
        <v>366</v>
      </c>
    </row>
    <row r="27" spans="1:15" s="145" customFormat="1" ht="29.1" customHeight="1">
      <c r="A27" s="6">
        <v>21</v>
      </c>
      <c r="B27" s="17" t="s">
        <v>21</v>
      </c>
      <c r="C27" s="267">
        <v>85</v>
      </c>
      <c r="D27" s="267">
        <v>11.3</v>
      </c>
      <c r="E27" s="267">
        <f>3.6-F27</f>
        <v>1.6</v>
      </c>
      <c r="F27" s="267">
        <v>2</v>
      </c>
      <c r="G27" s="267">
        <v>79.099999999999994</v>
      </c>
      <c r="H27" s="267">
        <v>7.7</v>
      </c>
      <c r="I27" s="267">
        <f>13.1-J27</f>
        <v>2.5</v>
      </c>
      <c r="J27" s="267">
        <v>10.6</v>
      </c>
      <c r="K27" s="267">
        <v>81.5</v>
      </c>
      <c r="L27" s="267">
        <v>9.1999999999999993</v>
      </c>
      <c r="M27" s="267">
        <f>9.3-N27</f>
        <v>2.2000000000000011</v>
      </c>
      <c r="N27" s="267">
        <v>7.1</v>
      </c>
      <c r="O27" s="185" t="s">
        <v>367</v>
      </c>
    </row>
    <row r="28" spans="1:15" s="145" customFormat="1" ht="29.1" customHeight="1">
      <c r="A28" s="6">
        <v>22</v>
      </c>
      <c r="B28" s="17" t="s">
        <v>27</v>
      </c>
      <c r="C28" s="267">
        <v>72.5</v>
      </c>
      <c r="D28" s="267">
        <v>12.8</v>
      </c>
      <c r="E28" s="267">
        <f>14.7-F28</f>
        <v>3.6999999999999993</v>
      </c>
      <c r="F28" s="267">
        <v>11</v>
      </c>
      <c r="G28" s="267">
        <v>35.6</v>
      </c>
      <c r="H28" s="267">
        <v>4.0999999999999996</v>
      </c>
      <c r="I28" s="267">
        <f>60.3-J28</f>
        <v>2.3999999999999986</v>
      </c>
      <c r="J28" s="267">
        <v>57.9</v>
      </c>
      <c r="K28" s="267">
        <v>45</v>
      </c>
      <c r="L28" s="267">
        <v>6.3</v>
      </c>
      <c r="M28" s="267">
        <f>48.7-N28</f>
        <v>2.7000000000000028</v>
      </c>
      <c r="N28" s="267">
        <v>46</v>
      </c>
      <c r="O28" s="185" t="s">
        <v>368</v>
      </c>
    </row>
    <row r="29" spans="1:15" s="145" customFormat="1" ht="29.1" customHeight="1">
      <c r="A29" s="6">
        <v>23</v>
      </c>
      <c r="B29" s="17" t="s">
        <v>6</v>
      </c>
      <c r="C29" s="267">
        <v>76</v>
      </c>
      <c r="D29" s="267">
        <v>23.1</v>
      </c>
      <c r="E29" s="267">
        <f>0.9-F29</f>
        <v>0.8</v>
      </c>
      <c r="F29" s="267">
        <v>0.1</v>
      </c>
      <c r="G29" s="267">
        <v>94.2</v>
      </c>
      <c r="H29" s="267">
        <v>4.4000000000000004</v>
      </c>
      <c r="I29" s="267">
        <f>1.4-J29</f>
        <v>0.99999999999999989</v>
      </c>
      <c r="J29" s="267">
        <v>0.4</v>
      </c>
      <c r="K29" s="267">
        <v>88.2</v>
      </c>
      <c r="L29" s="267">
        <v>10.6</v>
      </c>
      <c r="M29" s="267">
        <f>1.2-N29</f>
        <v>0.89999999999999991</v>
      </c>
      <c r="N29" s="267">
        <v>0.3</v>
      </c>
      <c r="O29" s="185" t="s">
        <v>369</v>
      </c>
    </row>
    <row r="30" spans="1:15" s="145" customFormat="1" ht="29.1" customHeight="1">
      <c r="A30" s="6">
        <v>24</v>
      </c>
      <c r="B30" s="17" t="s">
        <v>22</v>
      </c>
      <c r="C30" s="267">
        <v>69.7</v>
      </c>
      <c r="D30" s="267">
        <v>9.9</v>
      </c>
      <c r="E30" s="267">
        <f>20.4-F30</f>
        <v>3.8999999999999986</v>
      </c>
      <c r="F30" s="267">
        <v>16.5</v>
      </c>
      <c r="G30" s="267">
        <v>34</v>
      </c>
      <c r="H30" s="267">
        <v>2.6</v>
      </c>
      <c r="I30" s="267">
        <f>63.4-J30</f>
        <v>2.2999999999999972</v>
      </c>
      <c r="J30" s="267">
        <v>61.1</v>
      </c>
      <c r="K30" s="267">
        <v>52.2</v>
      </c>
      <c r="L30" s="267">
        <v>6.3</v>
      </c>
      <c r="M30" s="267">
        <f>41.5-N30</f>
        <v>3.2000000000000028</v>
      </c>
      <c r="N30" s="267">
        <v>38.299999999999997</v>
      </c>
      <c r="O30" s="185" t="s">
        <v>370</v>
      </c>
    </row>
    <row r="31" spans="1:15" s="145" customFormat="1" ht="29.1" customHeight="1">
      <c r="A31" s="6">
        <v>25</v>
      </c>
      <c r="B31" s="17" t="s">
        <v>28</v>
      </c>
      <c r="C31" s="267">
        <v>64.400000000000006</v>
      </c>
      <c r="D31" s="267">
        <v>13.1</v>
      </c>
      <c r="E31" s="267">
        <f>22.5-F31</f>
        <v>15.6</v>
      </c>
      <c r="F31" s="267">
        <v>6.9</v>
      </c>
      <c r="G31" s="267">
        <v>38.9</v>
      </c>
      <c r="H31" s="267">
        <v>8.1999999999999993</v>
      </c>
      <c r="I31" s="267">
        <f>52.9-J31</f>
        <v>1.8999999999999986</v>
      </c>
      <c r="J31" s="267">
        <v>51</v>
      </c>
      <c r="K31" s="267">
        <v>50.2</v>
      </c>
      <c r="L31" s="267">
        <v>10.4</v>
      </c>
      <c r="M31" s="267">
        <f>39.4-N31</f>
        <v>8</v>
      </c>
      <c r="N31" s="267">
        <v>31.4</v>
      </c>
      <c r="O31" s="30" t="s">
        <v>386</v>
      </c>
    </row>
    <row r="32" spans="1:15" s="145" customFormat="1" ht="29.1" customHeight="1">
      <c r="A32" s="6">
        <v>26</v>
      </c>
      <c r="B32" s="17" t="s">
        <v>23</v>
      </c>
      <c r="C32" s="267">
        <v>65.099999999999994</v>
      </c>
      <c r="D32" s="267">
        <v>31.1</v>
      </c>
      <c r="E32" s="267">
        <f>3.8-F32</f>
        <v>3.4</v>
      </c>
      <c r="F32" s="267">
        <v>0.4</v>
      </c>
      <c r="G32" s="267">
        <v>59.6</v>
      </c>
      <c r="H32" s="267">
        <v>21</v>
      </c>
      <c r="I32" s="267">
        <f>19.4-J32</f>
        <v>16.599999999999998</v>
      </c>
      <c r="J32" s="267">
        <v>2.8</v>
      </c>
      <c r="K32" s="267">
        <v>61.3</v>
      </c>
      <c r="L32" s="267">
        <v>24</v>
      </c>
      <c r="M32" s="267">
        <f>14.7-N32</f>
        <v>12.6</v>
      </c>
      <c r="N32" s="267">
        <v>2.1</v>
      </c>
      <c r="O32" s="185" t="s">
        <v>371</v>
      </c>
    </row>
    <row r="33" spans="1:15" s="145" customFormat="1" ht="29.1" customHeight="1">
      <c r="A33" s="6">
        <v>27</v>
      </c>
      <c r="B33" s="17" t="s">
        <v>7</v>
      </c>
      <c r="C33" s="267">
        <v>68.3</v>
      </c>
      <c r="D33" s="267">
        <v>18.8</v>
      </c>
      <c r="E33" s="267">
        <f>12.8-F33</f>
        <v>2.8000000000000007</v>
      </c>
      <c r="F33" s="267">
        <v>10</v>
      </c>
      <c r="G33" s="267">
        <v>23.1</v>
      </c>
      <c r="H33" s="267">
        <v>5.8</v>
      </c>
      <c r="I33" s="267">
        <f>71-J33</f>
        <v>1.0999999999999943</v>
      </c>
      <c r="J33" s="267">
        <v>69.900000000000006</v>
      </c>
      <c r="K33" s="267">
        <v>35</v>
      </c>
      <c r="L33" s="267">
        <v>9.3000000000000007</v>
      </c>
      <c r="M33" s="267">
        <f>55.7-N33</f>
        <v>1.5</v>
      </c>
      <c r="N33" s="267">
        <v>54.2</v>
      </c>
      <c r="O33" s="185" t="s">
        <v>372</v>
      </c>
    </row>
    <row r="34" spans="1:15" s="145" customFormat="1" ht="29.1" customHeight="1">
      <c r="A34" s="6">
        <v>28</v>
      </c>
      <c r="B34" s="17" t="s">
        <v>24</v>
      </c>
      <c r="C34" s="267">
        <v>73.3</v>
      </c>
      <c r="D34" s="267">
        <v>21.7</v>
      </c>
      <c r="E34" s="267">
        <f>5-F34</f>
        <v>2.4</v>
      </c>
      <c r="F34" s="267">
        <v>2.6</v>
      </c>
      <c r="G34" s="267">
        <v>59.6</v>
      </c>
      <c r="H34" s="267">
        <v>13.1</v>
      </c>
      <c r="I34" s="267">
        <f>27.2-J34</f>
        <v>2</v>
      </c>
      <c r="J34" s="267">
        <v>25.2</v>
      </c>
      <c r="K34" s="267">
        <v>64.5</v>
      </c>
      <c r="L34" s="267">
        <v>16.2</v>
      </c>
      <c r="M34" s="267">
        <f>19.3-N34</f>
        <v>2.1999999999999993</v>
      </c>
      <c r="N34" s="267">
        <v>17.100000000000001</v>
      </c>
      <c r="O34" s="185" t="s">
        <v>382</v>
      </c>
    </row>
    <row r="35" spans="1:15" s="145" customFormat="1" ht="29.1" customHeight="1">
      <c r="A35" s="6">
        <v>29</v>
      </c>
      <c r="B35" s="17" t="s">
        <v>8</v>
      </c>
      <c r="C35" s="267">
        <v>62</v>
      </c>
      <c r="D35" s="267">
        <v>25.1</v>
      </c>
      <c r="E35" s="267">
        <f>12.9-F35</f>
        <v>3.5</v>
      </c>
      <c r="F35" s="267">
        <v>9.4</v>
      </c>
      <c r="G35" s="267">
        <v>45.5</v>
      </c>
      <c r="H35" s="267">
        <v>17.7</v>
      </c>
      <c r="I35" s="267">
        <f>36.8-J35</f>
        <v>4.0999999999999943</v>
      </c>
      <c r="J35" s="267">
        <v>32.700000000000003</v>
      </c>
      <c r="K35" s="267">
        <v>50.9</v>
      </c>
      <c r="L35" s="267">
        <v>20.100000000000001</v>
      </c>
      <c r="M35" s="267">
        <f>29-N35</f>
        <v>3.8999999999999986</v>
      </c>
      <c r="N35" s="267">
        <v>25.1</v>
      </c>
      <c r="O35" s="185" t="s">
        <v>374</v>
      </c>
    </row>
    <row r="36" spans="1:15" s="145" customFormat="1" ht="29.1" customHeight="1">
      <c r="A36" s="465" t="s">
        <v>174</v>
      </c>
      <c r="B36" s="466"/>
      <c r="C36" s="272">
        <v>70.3</v>
      </c>
      <c r="D36" s="272">
        <v>14.9</v>
      </c>
      <c r="E36" s="272">
        <f>3.7+0.5</f>
        <v>4.2</v>
      </c>
      <c r="F36" s="272">
        <v>10.5</v>
      </c>
      <c r="G36" s="272">
        <v>36.700000000000003</v>
      </c>
      <c r="H36" s="272">
        <v>6</v>
      </c>
      <c r="I36" s="272">
        <f>3.1+0.1</f>
        <v>3.2</v>
      </c>
      <c r="J36" s="272">
        <v>54.1</v>
      </c>
      <c r="K36" s="272">
        <v>48.4</v>
      </c>
      <c r="L36" s="272">
        <v>9.1</v>
      </c>
      <c r="M36" s="272">
        <f>3.3+0.2</f>
        <v>3.5</v>
      </c>
      <c r="N36" s="272">
        <v>38.9</v>
      </c>
      <c r="O36" s="214" t="s">
        <v>383</v>
      </c>
    </row>
    <row r="37" spans="1:15" s="145" customFormat="1" ht="18" customHeight="1">
      <c r="A37" s="421" t="s">
        <v>725</v>
      </c>
      <c r="B37" s="421"/>
      <c r="C37" s="421"/>
      <c r="D37" s="421"/>
      <c r="E37" s="421"/>
      <c r="F37" s="421"/>
      <c r="G37" s="421"/>
      <c r="H37" s="421"/>
      <c r="I37" s="421"/>
      <c r="J37" s="421"/>
      <c r="K37" s="421"/>
      <c r="L37" s="421"/>
      <c r="M37" s="421"/>
      <c r="N37" s="421"/>
      <c r="O37" s="421"/>
    </row>
    <row r="38" spans="1:15" s="145" customFormat="1" ht="41.25" customHeight="1">
      <c r="A38" s="190" t="s">
        <v>175</v>
      </c>
      <c r="B38" s="460" t="s">
        <v>388</v>
      </c>
      <c r="C38" s="460"/>
      <c r="D38" s="460"/>
      <c r="E38" s="460"/>
      <c r="F38" s="460"/>
      <c r="G38" s="460"/>
      <c r="H38" s="460"/>
      <c r="I38" s="460"/>
      <c r="J38" s="460"/>
      <c r="K38" s="460"/>
      <c r="L38" s="460"/>
      <c r="M38" s="460"/>
      <c r="N38" s="460"/>
      <c r="O38" s="460"/>
    </row>
    <row r="39" spans="1:15" s="145" customFormat="1" ht="36.75" customHeight="1">
      <c r="A39" s="191" t="s">
        <v>389</v>
      </c>
      <c r="B39" s="460" t="s">
        <v>390</v>
      </c>
      <c r="C39" s="460"/>
      <c r="D39" s="460"/>
      <c r="E39" s="460"/>
      <c r="F39" s="460"/>
      <c r="G39" s="460"/>
      <c r="H39" s="460"/>
      <c r="I39" s="460"/>
      <c r="J39" s="460"/>
      <c r="K39" s="460"/>
      <c r="L39" s="460"/>
      <c r="M39" s="460"/>
      <c r="N39" s="460"/>
      <c r="O39" s="460"/>
    </row>
    <row r="40" spans="1:15" s="145" customFormat="1" ht="18" customHeight="1">
      <c r="A40" s="191" t="s">
        <v>391</v>
      </c>
      <c r="B40" s="460" t="s">
        <v>461</v>
      </c>
      <c r="C40" s="460"/>
      <c r="D40" s="460"/>
      <c r="E40" s="460"/>
      <c r="F40" s="460"/>
      <c r="G40" s="460"/>
      <c r="H40" s="460"/>
      <c r="I40" s="460"/>
      <c r="J40" s="460"/>
      <c r="K40" s="460"/>
      <c r="L40" s="460"/>
      <c r="M40" s="460"/>
      <c r="N40" s="460"/>
      <c r="O40" s="460"/>
    </row>
    <row r="41" spans="1:15">
      <c r="B41" s="186" t="s">
        <v>739</v>
      </c>
    </row>
  </sheetData>
  <mergeCells count="15">
    <mergeCell ref="B38:O38"/>
    <mergeCell ref="B39:O39"/>
    <mergeCell ref="B40:O40"/>
    <mergeCell ref="A1:O1"/>
    <mergeCell ref="A2:O2"/>
    <mergeCell ref="A4:A6"/>
    <mergeCell ref="B4:B6"/>
    <mergeCell ref="C4:N4"/>
    <mergeCell ref="O4:O6"/>
    <mergeCell ref="C5:F5"/>
    <mergeCell ref="G5:J5"/>
    <mergeCell ref="K5:N5"/>
    <mergeCell ref="A3:O3"/>
    <mergeCell ref="A36:B36"/>
    <mergeCell ref="A37:O37"/>
  </mergeCells>
  <conditionalFormatting sqref="A7:O36">
    <cfRule type="expression" dxfId="10" priority="1">
      <formula>MOD(ROW(),3)=0</formula>
    </cfRule>
  </conditionalFormatting>
  <printOptions horizontalCentered="1"/>
  <pageMargins left="0.7" right="0.7" top="0.64" bottom="0.75" header="0.3" footer="0.3"/>
  <pageSetup paperSize="9" scale="87" orientation="landscape" r:id="rId1"/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>
  <dimension ref="A1:J45"/>
  <sheetViews>
    <sheetView view="pageBreakPreview" zoomScaleSheetLayoutView="100" workbookViewId="0">
      <selection activeCell="D31" sqref="D31"/>
    </sheetView>
  </sheetViews>
  <sheetFormatPr defaultColWidth="9.140625" defaultRowHeight="15"/>
  <cols>
    <col min="1" max="1" width="5.7109375" style="1" customWidth="1"/>
    <col min="2" max="2" width="18.140625" style="1" customWidth="1"/>
    <col min="3" max="3" width="14" style="1" customWidth="1"/>
    <col min="4" max="4" width="14.28515625" style="1" customWidth="1"/>
    <col min="5" max="5" width="13.85546875" style="1" customWidth="1"/>
    <col min="6" max="6" width="12.5703125" style="1" customWidth="1"/>
    <col min="7" max="7" width="13.42578125" style="1" customWidth="1"/>
    <col min="8" max="8" width="13.140625" style="1" customWidth="1"/>
    <col min="9" max="9" width="20" style="1" customWidth="1"/>
    <col min="10" max="10" width="19" style="34" customWidth="1"/>
    <col min="11" max="16384" width="9.140625" style="1"/>
  </cols>
  <sheetData>
    <row r="1" spans="1:10" s="3" customFormat="1" ht="21.95" customHeight="1">
      <c r="A1" s="473" t="s">
        <v>562</v>
      </c>
      <c r="B1" s="473"/>
      <c r="C1" s="473"/>
      <c r="D1" s="473"/>
      <c r="E1" s="473"/>
      <c r="F1" s="473"/>
      <c r="G1" s="473"/>
      <c r="H1" s="473"/>
      <c r="I1" s="473"/>
      <c r="J1" s="473"/>
    </row>
    <row r="2" spans="1:10" s="3" customFormat="1" ht="21.95" customHeight="1">
      <c r="A2" s="474" t="s">
        <v>563</v>
      </c>
      <c r="B2" s="474"/>
      <c r="C2" s="474"/>
      <c r="D2" s="474"/>
      <c r="E2" s="474"/>
      <c r="F2" s="474"/>
      <c r="G2" s="474"/>
      <c r="H2" s="474"/>
      <c r="I2" s="474"/>
      <c r="J2" s="474"/>
    </row>
    <row r="3" spans="1:10" s="3" customFormat="1" ht="22.5" customHeight="1">
      <c r="A3" s="476" t="s">
        <v>697</v>
      </c>
      <c r="B3" s="464"/>
      <c r="C3" s="464"/>
      <c r="D3" s="464"/>
      <c r="E3" s="464"/>
      <c r="F3" s="464"/>
      <c r="G3" s="464"/>
      <c r="H3" s="464"/>
      <c r="I3" s="464"/>
      <c r="J3" s="464"/>
    </row>
    <row r="4" spans="1:10" s="168" customFormat="1" ht="33" customHeight="1">
      <c r="A4" s="472" t="s">
        <v>727</v>
      </c>
      <c r="B4" s="475" t="s">
        <v>152</v>
      </c>
      <c r="C4" s="472" t="s">
        <v>578</v>
      </c>
      <c r="D4" s="472"/>
      <c r="E4" s="472" t="s">
        <v>292</v>
      </c>
      <c r="F4" s="472"/>
      <c r="G4" s="472"/>
      <c r="H4" s="472"/>
      <c r="I4" s="472" t="s">
        <v>624</v>
      </c>
      <c r="J4" s="475" t="s">
        <v>195</v>
      </c>
    </row>
    <row r="5" spans="1:10" s="168" customFormat="1" ht="91.5" customHeight="1">
      <c r="A5" s="472"/>
      <c r="B5" s="475"/>
      <c r="C5" s="325" t="s">
        <v>619</v>
      </c>
      <c r="D5" s="325" t="s">
        <v>541</v>
      </c>
      <c r="E5" s="325" t="s">
        <v>620</v>
      </c>
      <c r="F5" s="325" t="s">
        <v>621</v>
      </c>
      <c r="G5" s="325" t="s">
        <v>622</v>
      </c>
      <c r="H5" s="325" t="s">
        <v>623</v>
      </c>
      <c r="I5" s="472"/>
      <c r="J5" s="475"/>
    </row>
    <row r="6" spans="1:10" s="3" customFormat="1" ht="18" customHeight="1">
      <c r="A6" s="31">
        <v>1</v>
      </c>
      <c r="B6" s="32" t="s">
        <v>10</v>
      </c>
      <c r="C6" s="354">
        <v>125</v>
      </c>
      <c r="D6" s="354">
        <v>125</v>
      </c>
      <c r="E6" s="354">
        <v>8338154</v>
      </c>
      <c r="F6" s="354">
        <v>877172</v>
      </c>
      <c r="G6" s="354">
        <v>971608</v>
      </c>
      <c r="H6" s="354">
        <v>10186934</v>
      </c>
      <c r="I6" s="355">
        <v>36.099461091477998</v>
      </c>
      <c r="J6" s="32" t="s">
        <v>346</v>
      </c>
    </row>
    <row r="7" spans="1:10" s="3" customFormat="1" ht="18" customHeight="1">
      <c r="A7" s="31">
        <v>2</v>
      </c>
      <c r="B7" s="32" t="s">
        <v>11</v>
      </c>
      <c r="C7" s="354">
        <v>26</v>
      </c>
      <c r="D7" s="354">
        <v>5</v>
      </c>
      <c r="E7" s="354">
        <v>0</v>
      </c>
      <c r="F7" s="354">
        <v>0</v>
      </c>
      <c r="G7" s="354">
        <v>15562</v>
      </c>
      <c r="H7" s="354">
        <v>15562</v>
      </c>
      <c r="I7" s="355">
        <v>4.9034404746525304</v>
      </c>
      <c r="J7" s="32" t="s">
        <v>347</v>
      </c>
    </row>
    <row r="8" spans="1:10" s="3" customFormat="1" ht="18" customHeight="1">
      <c r="A8" s="31">
        <v>3</v>
      </c>
      <c r="B8" s="32" t="s">
        <v>0</v>
      </c>
      <c r="C8" s="354">
        <v>88</v>
      </c>
      <c r="D8" s="354">
        <v>31</v>
      </c>
      <c r="E8" s="354">
        <v>9163</v>
      </c>
      <c r="F8" s="354">
        <v>70979</v>
      </c>
      <c r="G8" s="354">
        <v>117124</v>
      </c>
      <c r="H8" s="354">
        <v>197266</v>
      </c>
      <c r="I8" s="355">
        <v>4.4848042828737302</v>
      </c>
      <c r="J8" s="32" t="s">
        <v>348</v>
      </c>
    </row>
    <row r="9" spans="1:10" s="3" customFormat="1" ht="18" customHeight="1">
      <c r="A9" s="31">
        <v>4</v>
      </c>
      <c r="B9" s="32" t="s">
        <v>1</v>
      </c>
      <c r="C9" s="354">
        <v>139</v>
      </c>
      <c r="D9" s="354">
        <v>88</v>
      </c>
      <c r="E9" s="354">
        <v>0</v>
      </c>
      <c r="F9" s="354">
        <v>0</v>
      </c>
      <c r="G9" s="354">
        <v>1237682</v>
      </c>
      <c r="H9" s="354">
        <v>1237682</v>
      </c>
      <c r="I9" s="355">
        <v>10.526282665374801</v>
      </c>
      <c r="J9" s="32" t="s">
        <v>349</v>
      </c>
    </row>
    <row r="10" spans="1:10" s="3" customFormat="1" ht="18" customHeight="1">
      <c r="A10" s="31">
        <v>5</v>
      </c>
      <c r="B10" s="32" t="s">
        <v>34</v>
      </c>
      <c r="C10" s="354">
        <v>168</v>
      </c>
      <c r="D10" s="354">
        <v>94</v>
      </c>
      <c r="E10" s="354">
        <v>713654</v>
      </c>
      <c r="F10" s="354">
        <v>764851</v>
      </c>
      <c r="G10" s="354">
        <v>420426</v>
      </c>
      <c r="H10" s="354">
        <v>1898931</v>
      </c>
      <c r="I10" s="355">
        <v>31.9834124863131</v>
      </c>
      <c r="J10" s="32" t="s">
        <v>350</v>
      </c>
    </row>
    <row r="11" spans="1:10" s="3" customFormat="1" ht="18" customHeight="1">
      <c r="A11" s="31">
        <v>6</v>
      </c>
      <c r="B11" s="32" t="s">
        <v>12</v>
      </c>
      <c r="C11" s="354">
        <v>3</v>
      </c>
      <c r="D11" s="354">
        <v>22</v>
      </c>
      <c r="E11" s="354">
        <v>738915</v>
      </c>
      <c r="F11" s="354">
        <v>0</v>
      </c>
      <c r="G11" s="354">
        <v>1046475</v>
      </c>
      <c r="H11" s="354">
        <v>1785390</v>
      </c>
      <c r="I11" s="355">
        <v>10.907208847705601</v>
      </c>
      <c r="J11" s="32" t="s">
        <v>351</v>
      </c>
    </row>
    <row r="12" spans="1:10" s="3" customFormat="1" ht="18" customHeight="1">
      <c r="A12" s="31">
        <v>7</v>
      </c>
      <c r="B12" s="32" t="s">
        <v>13</v>
      </c>
      <c r="C12" s="354">
        <v>14</v>
      </c>
      <c r="D12" s="354">
        <v>3</v>
      </c>
      <c r="E12" s="354">
        <v>6107</v>
      </c>
      <c r="F12" s="354">
        <v>0</v>
      </c>
      <c r="G12" s="354">
        <v>20140</v>
      </c>
      <c r="H12" s="354">
        <v>26247</v>
      </c>
      <c r="I12" s="355">
        <v>2.8944193627359098</v>
      </c>
      <c r="J12" s="32" t="s">
        <v>352</v>
      </c>
    </row>
    <row r="13" spans="1:10" s="3" customFormat="1" ht="18" customHeight="1">
      <c r="A13" s="31">
        <v>8</v>
      </c>
      <c r="B13" s="32" t="s">
        <v>25</v>
      </c>
      <c r="C13" s="354">
        <v>195</v>
      </c>
      <c r="D13" s="354">
        <v>103</v>
      </c>
      <c r="E13" s="354">
        <v>0</v>
      </c>
      <c r="F13" s="354">
        <v>0</v>
      </c>
      <c r="G13" s="354">
        <v>1680095</v>
      </c>
      <c r="H13" s="354">
        <v>1680095</v>
      </c>
      <c r="I13" s="355">
        <v>6.5258869043071304</v>
      </c>
      <c r="J13" s="32" t="s">
        <v>353</v>
      </c>
    </row>
    <row r="14" spans="1:10" s="3" customFormat="1" ht="18" customHeight="1">
      <c r="A14" s="31">
        <v>9</v>
      </c>
      <c r="B14" s="32" t="s">
        <v>14</v>
      </c>
      <c r="C14" s="354">
        <v>80</v>
      </c>
      <c r="D14" s="354">
        <v>75</v>
      </c>
      <c r="E14" s="354">
        <v>14912</v>
      </c>
      <c r="F14" s="354">
        <v>0</v>
      </c>
      <c r="G14" s="354">
        <v>1647393</v>
      </c>
      <c r="H14" s="354">
        <v>1662305</v>
      </c>
      <c r="I14" s="355">
        <v>18.799882788065201</v>
      </c>
      <c r="J14" s="32" t="s">
        <v>354</v>
      </c>
    </row>
    <row r="15" spans="1:10" s="3" customFormat="1" ht="18" customHeight="1">
      <c r="A15" s="31">
        <v>10</v>
      </c>
      <c r="B15" s="32" t="s">
        <v>2</v>
      </c>
      <c r="C15" s="354">
        <v>56</v>
      </c>
      <c r="D15" s="354">
        <v>22</v>
      </c>
      <c r="E15" s="354">
        <v>60201</v>
      </c>
      <c r="F15" s="354">
        <v>0</v>
      </c>
      <c r="G15" s="354">
        <v>1111</v>
      </c>
      <c r="H15" s="354">
        <v>61312</v>
      </c>
      <c r="I15" s="355">
        <v>8.9044836119857305</v>
      </c>
      <c r="J15" s="32" t="s">
        <v>355</v>
      </c>
    </row>
    <row r="16" spans="1:10" s="3" customFormat="1" ht="18" customHeight="1">
      <c r="A16" s="31">
        <v>11</v>
      </c>
      <c r="B16" s="32" t="s">
        <v>32</v>
      </c>
      <c r="C16" s="354">
        <v>86</v>
      </c>
      <c r="D16" s="354">
        <v>40</v>
      </c>
      <c r="E16" s="354">
        <v>162909</v>
      </c>
      <c r="F16" s="354">
        <v>136649</v>
      </c>
      <c r="G16" s="354">
        <v>362504</v>
      </c>
      <c r="H16" s="354">
        <v>662062</v>
      </c>
      <c r="I16" s="355">
        <v>19.2838722117462</v>
      </c>
      <c r="J16" s="32" t="s">
        <v>356</v>
      </c>
    </row>
    <row r="17" spans="1:10" s="3" customFormat="1" ht="18" customHeight="1">
      <c r="A17" s="31">
        <v>12</v>
      </c>
      <c r="B17" s="32" t="s">
        <v>3</v>
      </c>
      <c r="C17" s="354">
        <v>40</v>
      </c>
      <c r="D17" s="354">
        <v>31</v>
      </c>
      <c r="E17" s="354">
        <v>64399</v>
      </c>
      <c r="F17" s="354">
        <v>59432</v>
      </c>
      <c r="G17" s="354">
        <v>249168</v>
      </c>
      <c r="H17" s="354">
        <v>372999</v>
      </c>
      <c r="I17" s="355">
        <v>4.70182947036459</v>
      </c>
      <c r="J17" s="32" t="s">
        <v>357</v>
      </c>
    </row>
    <row r="18" spans="1:10" s="3" customFormat="1" ht="18" customHeight="1">
      <c r="A18" s="31">
        <v>13</v>
      </c>
      <c r="B18" s="32" t="s">
        <v>15</v>
      </c>
      <c r="C18" s="354">
        <v>220</v>
      </c>
      <c r="D18" s="354">
        <v>206</v>
      </c>
      <c r="E18" s="354">
        <v>2271990</v>
      </c>
      <c r="F18" s="354">
        <v>445899</v>
      </c>
      <c r="G18" s="354">
        <v>573545</v>
      </c>
      <c r="H18" s="354">
        <v>3291434</v>
      </c>
      <c r="I18" s="355">
        <v>13.9314284853247</v>
      </c>
      <c r="J18" s="32" t="s">
        <v>358</v>
      </c>
    </row>
    <row r="19" spans="1:10" s="3" customFormat="1" ht="18" customHeight="1">
      <c r="A19" s="31">
        <v>14</v>
      </c>
      <c r="B19" s="32" t="s">
        <v>4</v>
      </c>
      <c r="C19" s="354">
        <v>59</v>
      </c>
      <c r="D19" s="354">
        <v>19</v>
      </c>
      <c r="E19" s="354">
        <v>186835</v>
      </c>
      <c r="F19" s="354">
        <v>8215</v>
      </c>
      <c r="G19" s="354">
        <v>6998</v>
      </c>
      <c r="H19" s="354">
        <v>202048</v>
      </c>
      <c r="I19" s="355">
        <v>1.26795693936702</v>
      </c>
      <c r="J19" s="32" t="s">
        <v>359</v>
      </c>
    </row>
    <row r="20" spans="1:10" s="3" customFormat="1" ht="18" customHeight="1">
      <c r="A20" s="31">
        <v>15</v>
      </c>
      <c r="B20" s="32" t="s">
        <v>5</v>
      </c>
      <c r="C20" s="354">
        <v>364</v>
      </c>
      <c r="D20" s="354">
        <v>303</v>
      </c>
      <c r="E20" s="354">
        <v>1900942</v>
      </c>
      <c r="F20" s="354">
        <v>2530637</v>
      </c>
      <c r="G20" s="354">
        <v>1257414</v>
      </c>
      <c r="H20" s="354">
        <v>5688993</v>
      </c>
      <c r="I20" s="355">
        <v>28.346595227910299</v>
      </c>
      <c r="J20" s="32" t="s">
        <v>360</v>
      </c>
    </row>
    <row r="21" spans="1:10" s="3" customFormat="1" ht="18" customHeight="1">
      <c r="A21" s="31">
        <v>16</v>
      </c>
      <c r="B21" s="32" t="s">
        <v>16</v>
      </c>
      <c r="C21" s="354">
        <v>256</v>
      </c>
      <c r="D21" s="354">
        <v>189</v>
      </c>
      <c r="E21" s="354">
        <v>3709309</v>
      </c>
      <c r="F21" s="354">
        <v>3485783</v>
      </c>
      <c r="G21" s="354">
        <v>4653331</v>
      </c>
      <c r="H21" s="354">
        <v>11848423</v>
      </c>
      <c r="I21" s="355">
        <v>23.315287129376099</v>
      </c>
      <c r="J21" s="32" t="s">
        <v>361</v>
      </c>
    </row>
    <row r="22" spans="1:10" s="3" customFormat="1" ht="18" customHeight="1">
      <c r="A22" s="31">
        <v>17</v>
      </c>
      <c r="B22" s="32" t="s">
        <v>17</v>
      </c>
      <c r="C22" s="354">
        <v>28</v>
      </c>
      <c r="D22" s="354">
        <v>0</v>
      </c>
      <c r="E22" s="354">
        <v>0</v>
      </c>
      <c r="F22" s="354">
        <v>0</v>
      </c>
      <c r="G22" s="354">
        <v>0</v>
      </c>
      <c r="H22" s="354">
        <v>0</v>
      </c>
      <c r="I22" s="355">
        <v>0</v>
      </c>
      <c r="J22" s="32" t="s">
        <v>362</v>
      </c>
    </row>
    <row r="23" spans="1:10" s="3" customFormat="1" ht="18" customHeight="1">
      <c r="A23" s="31">
        <v>18</v>
      </c>
      <c r="B23" s="32" t="s">
        <v>18</v>
      </c>
      <c r="C23" s="354">
        <v>10</v>
      </c>
      <c r="D23" s="354">
        <v>6</v>
      </c>
      <c r="E23" s="354">
        <v>34699</v>
      </c>
      <c r="F23" s="354">
        <v>8006</v>
      </c>
      <c r="G23" s="354">
        <v>14713</v>
      </c>
      <c r="H23" s="354">
        <v>57418</v>
      </c>
      <c r="I23" s="355">
        <v>9.6427911663447805</v>
      </c>
      <c r="J23" s="32" t="s">
        <v>363</v>
      </c>
    </row>
    <row r="24" spans="1:10" s="3" customFormat="1" ht="18" customHeight="1">
      <c r="A24" s="31">
        <v>19</v>
      </c>
      <c r="B24" s="32" t="s">
        <v>35</v>
      </c>
      <c r="C24" s="354">
        <v>23</v>
      </c>
      <c r="D24" s="354">
        <v>1</v>
      </c>
      <c r="E24" s="354">
        <v>0</v>
      </c>
      <c r="F24" s="354">
        <v>78561</v>
      </c>
      <c r="G24" s="354">
        <v>0</v>
      </c>
      <c r="H24" s="354">
        <v>78561</v>
      </c>
      <c r="I24" s="355">
        <v>13.739941340151899</v>
      </c>
      <c r="J24" s="32" t="s">
        <v>364</v>
      </c>
    </row>
    <row r="25" spans="1:10" s="3" customFormat="1" ht="18" customHeight="1">
      <c r="A25" s="31">
        <v>20</v>
      </c>
      <c r="B25" s="32" t="s">
        <v>19</v>
      </c>
      <c r="C25" s="354">
        <v>19</v>
      </c>
      <c r="D25" s="354">
        <v>11</v>
      </c>
      <c r="E25" s="354">
        <v>0</v>
      </c>
      <c r="F25" s="354">
        <v>48249</v>
      </c>
      <c r="G25" s="354">
        <v>34075</v>
      </c>
      <c r="H25" s="354">
        <v>82324</v>
      </c>
      <c r="I25" s="355">
        <v>14.4183716718684</v>
      </c>
      <c r="J25" s="32" t="s">
        <v>365</v>
      </c>
    </row>
    <row r="26" spans="1:10" s="3" customFormat="1" ht="18" customHeight="1">
      <c r="A26" s="31">
        <v>21</v>
      </c>
      <c r="B26" s="32" t="s">
        <v>20</v>
      </c>
      <c r="C26" s="354">
        <v>107</v>
      </c>
      <c r="D26" s="354">
        <v>76</v>
      </c>
      <c r="E26" s="354">
        <v>0</v>
      </c>
      <c r="F26" s="354">
        <v>812737</v>
      </c>
      <c r="G26" s="354">
        <v>747566</v>
      </c>
      <c r="H26" s="354">
        <v>1560303</v>
      </c>
      <c r="I26" s="355">
        <v>22.278407163344401</v>
      </c>
      <c r="J26" s="32" t="s">
        <v>366</v>
      </c>
    </row>
    <row r="27" spans="1:10" s="3" customFormat="1" ht="18" customHeight="1">
      <c r="A27" s="31">
        <v>22</v>
      </c>
      <c r="B27" s="32" t="s">
        <v>21</v>
      </c>
      <c r="C27" s="354">
        <v>143</v>
      </c>
      <c r="D27" s="354">
        <v>73</v>
      </c>
      <c r="E27" s="354">
        <v>787696</v>
      </c>
      <c r="F27" s="354">
        <v>193305</v>
      </c>
      <c r="G27" s="354">
        <v>479517</v>
      </c>
      <c r="H27" s="354">
        <v>1460518</v>
      </c>
      <c r="I27" s="355">
        <v>14.044595585060501</v>
      </c>
      <c r="J27" s="32" t="s">
        <v>367</v>
      </c>
    </row>
    <row r="28" spans="1:10" s="3" customFormat="1" ht="18" customHeight="1">
      <c r="A28" s="31">
        <v>23</v>
      </c>
      <c r="B28" s="32" t="s">
        <v>27</v>
      </c>
      <c r="C28" s="354">
        <v>185</v>
      </c>
      <c r="D28" s="354">
        <v>107</v>
      </c>
      <c r="E28" s="354">
        <v>0</v>
      </c>
      <c r="F28" s="354">
        <v>0</v>
      </c>
      <c r="G28" s="354">
        <v>2068000</v>
      </c>
      <c r="H28" s="354">
        <v>2068000</v>
      </c>
      <c r="I28" s="355">
        <v>12.130394704155901</v>
      </c>
      <c r="J28" s="32" t="s">
        <v>368</v>
      </c>
    </row>
    <row r="29" spans="1:10" s="3" customFormat="1" ht="18" customHeight="1">
      <c r="A29" s="31">
        <v>24</v>
      </c>
      <c r="B29" s="32" t="s">
        <v>6</v>
      </c>
      <c r="C29" s="354">
        <v>8</v>
      </c>
      <c r="D29" s="354">
        <v>7</v>
      </c>
      <c r="E29" s="354">
        <v>31378</v>
      </c>
      <c r="F29" s="354">
        <v>0</v>
      </c>
      <c r="G29" s="354">
        <v>0</v>
      </c>
      <c r="H29" s="354">
        <v>31378</v>
      </c>
      <c r="I29" s="355">
        <v>20.431311776426298</v>
      </c>
      <c r="J29" s="32" t="s">
        <v>369</v>
      </c>
    </row>
    <row r="30" spans="1:10" s="3" customFormat="1" ht="18" customHeight="1">
      <c r="A30" s="31">
        <v>25</v>
      </c>
      <c r="B30" s="32" t="s">
        <v>22</v>
      </c>
      <c r="C30" s="354">
        <v>721</v>
      </c>
      <c r="D30" s="354">
        <v>507</v>
      </c>
      <c r="E30" s="354">
        <v>2541345</v>
      </c>
      <c r="F30" s="354">
        <v>1978441</v>
      </c>
      <c r="G30" s="354">
        <v>1278673</v>
      </c>
      <c r="H30" s="354">
        <v>5798459</v>
      </c>
      <c r="I30" s="355">
        <v>16.6061973615477</v>
      </c>
      <c r="J30" s="32" t="s">
        <v>370</v>
      </c>
    </row>
    <row r="31" spans="1:10" s="3" customFormat="1" ht="18" customHeight="1">
      <c r="A31" s="31">
        <v>26</v>
      </c>
      <c r="B31" s="32" t="s">
        <v>23</v>
      </c>
      <c r="C31" s="354">
        <v>16</v>
      </c>
      <c r="D31" s="354">
        <v>15</v>
      </c>
      <c r="E31" s="354">
        <v>0</v>
      </c>
      <c r="F31" s="354">
        <v>124036</v>
      </c>
      <c r="G31" s="354">
        <v>15744</v>
      </c>
      <c r="H31" s="354">
        <v>139780</v>
      </c>
      <c r="I31" s="355">
        <v>14.538412174074001</v>
      </c>
      <c r="J31" s="32" t="s">
        <v>371</v>
      </c>
    </row>
    <row r="32" spans="1:10" s="3" customFormat="1" ht="18" customHeight="1">
      <c r="A32" s="31">
        <v>27</v>
      </c>
      <c r="B32" s="32" t="s">
        <v>7</v>
      </c>
      <c r="C32" s="354">
        <v>648</v>
      </c>
      <c r="D32" s="354">
        <v>293</v>
      </c>
      <c r="E32" s="354">
        <v>562548</v>
      </c>
      <c r="F32" s="354">
        <v>4678326</v>
      </c>
      <c r="G32" s="354">
        <v>999091</v>
      </c>
      <c r="H32" s="354">
        <v>6239965</v>
      </c>
      <c r="I32" s="355">
        <v>14.023949128918</v>
      </c>
      <c r="J32" s="32" t="s">
        <v>372</v>
      </c>
    </row>
    <row r="33" spans="1:10" s="3" customFormat="1" ht="18" customHeight="1">
      <c r="A33" s="31">
        <v>28</v>
      </c>
      <c r="B33" s="32" t="s">
        <v>24</v>
      </c>
      <c r="C33" s="354">
        <v>74</v>
      </c>
      <c r="D33" s="354">
        <v>31</v>
      </c>
      <c r="E33" s="354">
        <v>185832</v>
      </c>
      <c r="F33" s="354">
        <v>52278</v>
      </c>
      <c r="G33" s="354">
        <v>249631</v>
      </c>
      <c r="H33" s="354">
        <v>487741</v>
      </c>
      <c r="I33" s="355">
        <v>15.9949798939967</v>
      </c>
      <c r="J33" s="32" t="s">
        <v>373</v>
      </c>
    </row>
    <row r="34" spans="1:10" s="3" customFormat="1" ht="18" customHeight="1">
      <c r="A34" s="31">
        <v>29</v>
      </c>
      <c r="B34" s="32" t="s">
        <v>8</v>
      </c>
      <c r="C34" s="354">
        <v>129</v>
      </c>
      <c r="D34" s="354">
        <v>122</v>
      </c>
      <c r="E34" s="354">
        <v>48918</v>
      </c>
      <c r="F34" s="354">
        <v>3703852</v>
      </c>
      <c r="G34" s="354">
        <v>2665824</v>
      </c>
      <c r="H34" s="354">
        <v>6418594</v>
      </c>
      <c r="I34" s="355">
        <v>22.062329628272799</v>
      </c>
      <c r="J34" s="32" t="s">
        <v>374</v>
      </c>
    </row>
    <row r="35" spans="1:10" s="3" customFormat="1" ht="30.75" customHeight="1">
      <c r="A35" s="31">
        <v>30</v>
      </c>
      <c r="B35" s="33" t="s">
        <v>454</v>
      </c>
      <c r="C35" s="354">
        <v>1</v>
      </c>
      <c r="D35" s="354">
        <v>1</v>
      </c>
      <c r="E35" s="354">
        <v>0</v>
      </c>
      <c r="F35" s="354">
        <v>0</v>
      </c>
      <c r="G35" s="354">
        <v>14172</v>
      </c>
      <c r="H35" s="354">
        <v>14172</v>
      </c>
      <c r="I35" s="355">
        <v>9.8767841213202505</v>
      </c>
      <c r="J35" s="33" t="s">
        <v>375</v>
      </c>
    </row>
    <row r="36" spans="1:10" s="3" customFormat="1" ht="18" customHeight="1">
      <c r="A36" s="31">
        <v>31</v>
      </c>
      <c r="B36" s="32" t="s">
        <v>29</v>
      </c>
      <c r="C36" s="354">
        <v>1</v>
      </c>
      <c r="D36" s="354">
        <v>1</v>
      </c>
      <c r="E36" s="354">
        <v>95135</v>
      </c>
      <c r="F36" s="354">
        <v>0</v>
      </c>
      <c r="G36" s="354">
        <v>0</v>
      </c>
      <c r="H36" s="354">
        <v>95135</v>
      </c>
      <c r="I36" s="355">
        <v>9.2682708223124397</v>
      </c>
      <c r="J36" s="32" t="s">
        <v>376</v>
      </c>
    </row>
    <row r="37" spans="1:10" s="3" customFormat="1" ht="30" customHeight="1">
      <c r="A37" s="31">
        <v>32</v>
      </c>
      <c r="B37" s="33" t="s">
        <v>173</v>
      </c>
      <c r="C37" s="354">
        <v>1</v>
      </c>
      <c r="D37" s="354">
        <v>0</v>
      </c>
      <c r="E37" s="354">
        <v>0</v>
      </c>
      <c r="F37" s="354">
        <v>0</v>
      </c>
      <c r="G37" s="354">
        <v>0</v>
      </c>
      <c r="H37" s="354">
        <v>0</v>
      </c>
      <c r="I37" s="355">
        <v>0</v>
      </c>
      <c r="J37" s="33" t="s">
        <v>674</v>
      </c>
    </row>
    <row r="38" spans="1:10" s="3" customFormat="1" ht="18" customHeight="1">
      <c r="A38" s="31">
        <v>33</v>
      </c>
      <c r="B38" s="32" t="s">
        <v>36</v>
      </c>
      <c r="C38" s="354">
        <v>2</v>
      </c>
      <c r="D38" s="354">
        <v>0</v>
      </c>
      <c r="E38" s="354">
        <v>0</v>
      </c>
      <c r="F38" s="354">
        <v>0</v>
      </c>
      <c r="G38" s="354">
        <v>0</v>
      </c>
      <c r="H38" s="354">
        <v>0</v>
      </c>
      <c r="I38" s="355">
        <v>0</v>
      </c>
      <c r="J38" s="32" t="s">
        <v>378</v>
      </c>
    </row>
    <row r="39" spans="1:10" s="3" customFormat="1" ht="18" customHeight="1">
      <c r="A39" s="31">
        <v>34</v>
      </c>
      <c r="B39" s="32" t="s">
        <v>30</v>
      </c>
      <c r="C39" s="354">
        <v>0</v>
      </c>
      <c r="D39" s="354">
        <v>0</v>
      </c>
      <c r="E39" s="354">
        <v>0</v>
      </c>
      <c r="F39" s="354">
        <v>0</v>
      </c>
      <c r="G39" s="354">
        <v>0</v>
      </c>
      <c r="H39" s="354">
        <v>0</v>
      </c>
      <c r="I39" s="355">
        <v>0</v>
      </c>
      <c r="J39" s="32" t="s">
        <v>379</v>
      </c>
    </row>
    <row r="40" spans="1:10" s="3" customFormat="1" ht="18" customHeight="1">
      <c r="A40" s="31">
        <v>35</v>
      </c>
      <c r="B40" s="32" t="s">
        <v>31</v>
      </c>
      <c r="C40" s="354">
        <v>6</v>
      </c>
      <c r="D40" s="354">
        <v>6</v>
      </c>
      <c r="E40" s="354">
        <v>70092</v>
      </c>
      <c r="F40" s="354">
        <v>73928</v>
      </c>
      <c r="G40" s="354">
        <v>553</v>
      </c>
      <c r="H40" s="354">
        <v>144573</v>
      </c>
      <c r="I40" s="355">
        <v>16.9536782632251</v>
      </c>
      <c r="J40" s="32" t="s">
        <v>380</v>
      </c>
    </row>
    <row r="41" spans="1:10" s="3" customFormat="1" ht="18" customHeight="1">
      <c r="A41" s="470" t="s">
        <v>148</v>
      </c>
      <c r="B41" s="471"/>
      <c r="C41" s="356">
        <f>SUM(C6:C40)</f>
        <v>4041</v>
      </c>
      <c r="D41" s="356">
        <f t="shared" ref="D41:H41" si="0">SUM(D6:D40)</f>
        <v>2613</v>
      </c>
      <c r="E41" s="356">
        <f t="shared" si="0"/>
        <v>22535133</v>
      </c>
      <c r="F41" s="356">
        <f t="shared" si="0"/>
        <v>20131336</v>
      </c>
      <c r="G41" s="356">
        <f t="shared" si="0"/>
        <v>22828135</v>
      </c>
      <c r="H41" s="356">
        <f t="shared" si="0"/>
        <v>65494604</v>
      </c>
      <c r="I41" s="357">
        <v>17.367685025004601</v>
      </c>
      <c r="J41" s="217" t="s">
        <v>385</v>
      </c>
    </row>
    <row r="42" spans="1:10" s="2" customFormat="1" ht="20.100000000000001" customHeight="1">
      <c r="A42" s="468" t="s">
        <v>695</v>
      </c>
      <c r="B42" s="468"/>
      <c r="C42" s="468"/>
      <c r="D42" s="468"/>
      <c r="E42" s="468"/>
      <c r="F42" s="468"/>
      <c r="G42" s="468"/>
      <c r="H42" s="468"/>
      <c r="I42" s="468"/>
      <c r="J42" s="468"/>
    </row>
    <row r="43" spans="1:10" s="2" customFormat="1" ht="20.100000000000001" customHeight="1">
      <c r="A43" s="467" t="s">
        <v>696</v>
      </c>
      <c r="B43" s="467"/>
      <c r="C43" s="467"/>
      <c r="D43" s="467"/>
      <c r="E43" s="467"/>
      <c r="F43" s="467"/>
      <c r="G43" s="467"/>
      <c r="H43" s="467"/>
      <c r="I43" s="467"/>
      <c r="J43" s="467"/>
    </row>
    <row r="44" spans="1:10">
      <c r="A44" s="469" t="s">
        <v>153</v>
      </c>
      <c r="B44" s="469"/>
      <c r="C44" s="469"/>
      <c r="D44" s="469"/>
      <c r="E44" s="469"/>
      <c r="F44" s="469"/>
      <c r="G44" s="469"/>
      <c r="H44" s="469"/>
      <c r="I44" s="469"/>
      <c r="J44" s="469"/>
    </row>
    <row r="45" spans="1:10">
      <c r="A45" s="1" t="s">
        <v>740</v>
      </c>
    </row>
  </sheetData>
  <sortState ref="B6:K40">
    <sortCondition ref="B6:B40"/>
  </sortState>
  <mergeCells count="13">
    <mergeCell ref="A1:J1"/>
    <mergeCell ref="A2:J2"/>
    <mergeCell ref="J4:J5"/>
    <mergeCell ref="C4:D4"/>
    <mergeCell ref="E4:H4"/>
    <mergeCell ref="I4:I5"/>
    <mergeCell ref="B4:B5"/>
    <mergeCell ref="A3:J3"/>
    <mergeCell ref="A43:J43"/>
    <mergeCell ref="A42:J42"/>
    <mergeCell ref="A44:J44"/>
    <mergeCell ref="A41:B41"/>
    <mergeCell ref="A4:A5"/>
  </mergeCells>
  <conditionalFormatting sqref="A6:J41">
    <cfRule type="expression" dxfId="9" priority="1">
      <formula>MOD(ROW(),3)=2</formula>
    </cfRule>
  </conditionalFormatting>
  <printOptions horizontalCentered="1"/>
  <pageMargins left="0.7" right="0.7" top="0.64" bottom="0.75" header="0.3" footer="0.3"/>
  <pageSetup paperSize="9" scale="87" fitToHeight="0" orientation="landscape" r:id="rId1"/>
  <rowBreaks count="1" manualBreakCount="1">
    <brk id="25" max="9" man="1"/>
  </rowBreaks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39"/>
  <sheetViews>
    <sheetView view="pageBreakPreview" zoomScale="80" zoomScaleSheetLayoutView="80" workbookViewId="0">
      <selection activeCell="D31" sqref="D31"/>
    </sheetView>
  </sheetViews>
  <sheetFormatPr defaultColWidth="9.140625" defaultRowHeight="15"/>
  <cols>
    <col min="1" max="1" width="9.140625" style="1"/>
    <col min="2" max="2" width="23.7109375" style="1" customWidth="1"/>
    <col min="3" max="3" width="19.140625" style="1" customWidth="1"/>
    <col min="4" max="4" width="17.85546875" style="1" customWidth="1"/>
    <col min="5" max="5" width="13.42578125" style="1" customWidth="1"/>
    <col min="6" max="6" width="24.28515625" style="1" customWidth="1"/>
    <col min="7" max="16384" width="9.140625" style="1"/>
  </cols>
  <sheetData>
    <row r="1" spans="1:6" s="3" customFormat="1" ht="21.75" customHeight="1">
      <c r="A1" s="477" t="s">
        <v>577</v>
      </c>
      <c r="B1" s="477"/>
      <c r="C1" s="477"/>
      <c r="D1" s="477"/>
      <c r="E1" s="477"/>
      <c r="F1" s="477"/>
    </row>
    <row r="2" spans="1:6" s="3" customFormat="1" ht="21.75" customHeight="1">
      <c r="A2" s="478" t="s">
        <v>576</v>
      </c>
      <c r="B2" s="478"/>
      <c r="C2" s="478"/>
      <c r="D2" s="478"/>
      <c r="E2" s="478"/>
      <c r="F2" s="478"/>
    </row>
    <row r="3" spans="1:6" s="3" customFormat="1" ht="21.75" customHeight="1">
      <c r="A3" s="479" t="s">
        <v>698</v>
      </c>
      <c r="B3" s="479"/>
      <c r="C3" s="479"/>
      <c r="D3" s="479"/>
      <c r="E3" s="479"/>
      <c r="F3" s="479"/>
    </row>
    <row r="4" spans="1:6" s="154" customFormat="1" ht="99.75" customHeight="1">
      <c r="A4" s="326" t="s">
        <v>720</v>
      </c>
      <c r="B4" s="327" t="s">
        <v>151</v>
      </c>
      <c r="C4" s="326" t="s">
        <v>625</v>
      </c>
      <c r="D4" s="326" t="s">
        <v>626</v>
      </c>
      <c r="E4" s="326" t="s">
        <v>627</v>
      </c>
      <c r="F4" s="328" t="s">
        <v>444</v>
      </c>
    </row>
    <row r="5" spans="1:6" s="3" customFormat="1" ht="20.100000000000001" customHeight="1">
      <c r="A5" s="36">
        <v>1</v>
      </c>
      <c r="B5" s="37" t="s">
        <v>10</v>
      </c>
      <c r="C5" s="358">
        <v>99</v>
      </c>
      <c r="D5" s="358">
        <v>23591660</v>
      </c>
      <c r="E5" s="359">
        <v>2477.0300000000002</v>
      </c>
      <c r="F5" s="38" t="s">
        <v>346</v>
      </c>
    </row>
    <row r="6" spans="1:6" s="3" customFormat="1" ht="20.100000000000001" customHeight="1">
      <c r="A6" s="36">
        <v>2</v>
      </c>
      <c r="B6" s="37" t="s">
        <v>0</v>
      </c>
      <c r="C6" s="358">
        <v>13</v>
      </c>
      <c r="D6" s="358">
        <v>1991110</v>
      </c>
      <c r="E6" s="359">
        <v>503.28</v>
      </c>
      <c r="F6" s="38" t="s">
        <v>348</v>
      </c>
    </row>
    <row r="7" spans="1:6" s="3" customFormat="1" ht="20.100000000000001" customHeight="1">
      <c r="A7" s="36">
        <v>3</v>
      </c>
      <c r="B7" s="37" t="s">
        <v>1</v>
      </c>
      <c r="C7" s="358">
        <v>37</v>
      </c>
      <c r="D7" s="358">
        <v>6897354</v>
      </c>
      <c r="E7" s="359">
        <v>1396.43</v>
      </c>
      <c r="F7" s="38" t="s">
        <v>349</v>
      </c>
    </row>
    <row r="8" spans="1:6" s="3" customFormat="1" ht="20.100000000000001" customHeight="1">
      <c r="A8" s="36">
        <v>4</v>
      </c>
      <c r="B8" s="37" t="s">
        <v>34</v>
      </c>
      <c r="C8" s="358">
        <v>14</v>
      </c>
      <c r="D8" s="358">
        <v>3081180</v>
      </c>
      <c r="E8" s="359">
        <v>489.12</v>
      </c>
      <c r="F8" s="37" t="s">
        <v>350</v>
      </c>
    </row>
    <row r="9" spans="1:6" s="3" customFormat="1" ht="20.100000000000001" customHeight="1">
      <c r="A9" s="36">
        <v>5</v>
      </c>
      <c r="B9" s="37" t="s">
        <v>12</v>
      </c>
      <c r="C9" s="358">
        <v>1</v>
      </c>
      <c r="D9" s="358">
        <v>14858800</v>
      </c>
      <c r="E9" s="359">
        <v>4346</v>
      </c>
      <c r="F9" s="38" t="s">
        <v>351</v>
      </c>
    </row>
    <row r="10" spans="1:6" s="3" customFormat="1" ht="20.100000000000001" customHeight="1">
      <c r="A10" s="36">
        <v>6</v>
      </c>
      <c r="B10" s="37" t="s">
        <v>13</v>
      </c>
      <c r="C10" s="358">
        <v>3</v>
      </c>
      <c r="D10" s="358">
        <v>295180</v>
      </c>
      <c r="E10" s="359">
        <v>29.53</v>
      </c>
      <c r="F10" s="38" t="s">
        <v>352</v>
      </c>
    </row>
    <row r="11" spans="1:6" s="3" customFormat="1" ht="20.100000000000001" customHeight="1">
      <c r="A11" s="36">
        <v>7</v>
      </c>
      <c r="B11" s="37" t="s">
        <v>25</v>
      </c>
      <c r="C11" s="358">
        <v>59</v>
      </c>
      <c r="D11" s="358">
        <v>16858830</v>
      </c>
      <c r="E11" s="359">
        <v>2385.64</v>
      </c>
      <c r="F11" s="38" t="s">
        <v>353</v>
      </c>
    </row>
    <row r="12" spans="1:6" s="3" customFormat="1" ht="20.100000000000001" customHeight="1">
      <c r="A12" s="36">
        <v>8</v>
      </c>
      <c r="B12" s="37" t="s">
        <v>14</v>
      </c>
      <c r="C12" s="358">
        <v>27</v>
      </c>
      <c r="D12" s="358">
        <v>6038150</v>
      </c>
      <c r="E12" s="359">
        <v>833.07</v>
      </c>
      <c r="F12" s="38" t="s">
        <v>354</v>
      </c>
    </row>
    <row r="13" spans="1:6" s="3" customFormat="1" ht="20.100000000000001" customHeight="1">
      <c r="A13" s="36">
        <v>9</v>
      </c>
      <c r="B13" s="37" t="s">
        <v>2</v>
      </c>
      <c r="C13" s="358">
        <v>1</v>
      </c>
      <c r="D13" s="358">
        <v>163490</v>
      </c>
      <c r="E13" s="359">
        <v>36.18</v>
      </c>
      <c r="F13" s="38" t="s">
        <v>355</v>
      </c>
    </row>
    <row r="14" spans="1:6" s="3" customFormat="1" ht="20.100000000000001" customHeight="1">
      <c r="A14" s="36">
        <v>10</v>
      </c>
      <c r="B14" s="37" t="s">
        <v>32</v>
      </c>
      <c r="C14" s="358">
        <v>6</v>
      </c>
      <c r="D14" s="358">
        <v>2155050</v>
      </c>
      <c r="E14" s="359">
        <v>302.26</v>
      </c>
      <c r="F14" s="38" t="s">
        <v>356</v>
      </c>
    </row>
    <row r="15" spans="1:6" s="3" customFormat="1" ht="20.100000000000001" customHeight="1">
      <c r="A15" s="36">
        <v>11</v>
      </c>
      <c r="B15" s="37" t="s">
        <v>3</v>
      </c>
      <c r="C15" s="358">
        <v>24</v>
      </c>
      <c r="D15" s="358">
        <v>5790471</v>
      </c>
      <c r="E15" s="359">
        <v>1135.8599999999999</v>
      </c>
      <c r="F15" s="38" t="s">
        <v>357</v>
      </c>
    </row>
    <row r="16" spans="1:6" s="3" customFormat="1" ht="20.100000000000001" customHeight="1">
      <c r="A16" s="36">
        <v>12</v>
      </c>
      <c r="B16" s="37" t="s">
        <v>15</v>
      </c>
      <c r="C16" s="358">
        <v>59</v>
      </c>
      <c r="D16" s="358">
        <v>16902631</v>
      </c>
      <c r="E16" s="359">
        <v>2529.7800000000002</v>
      </c>
      <c r="F16" s="38" t="s">
        <v>358</v>
      </c>
    </row>
    <row r="17" spans="1:6" s="3" customFormat="1" ht="20.100000000000001" customHeight="1">
      <c r="A17" s="36">
        <v>13</v>
      </c>
      <c r="B17" s="37" t="s">
        <v>4</v>
      </c>
      <c r="C17" s="358">
        <v>34</v>
      </c>
      <c r="D17" s="358">
        <v>5465176</v>
      </c>
      <c r="E17" s="359">
        <v>883.03</v>
      </c>
      <c r="F17" s="38" t="s">
        <v>359</v>
      </c>
    </row>
    <row r="18" spans="1:6" s="3" customFormat="1" ht="20.100000000000001" customHeight="1">
      <c r="A18" s="36">
        <v>14</v>
      </c>
      <c r="B18" s="37" t="s">
        <v>5</v>
      </c>
      <c r="C18" s="358">
        <v>48</v>
      </c>
      <c r="D18" s="358">
        <v>12540050</v>
      </c>
      <c r="E18" s="359">
        <v>1724.55</v>
      </c>
      <c r="F18" s="38" t="s">
        <v>360</v>
      </c>
    </row>
    <row r="19" spans="1:6" s="3" customFormat="1" ht="20.100000000000001" customHeight="1">
      <c r="A19" s="36">
        <v>15</v>
      </c>
      <c r="B19" s="37" t="s">
        <v>16</v>
      </c>
      <c r="C19" s="358">
        <v>84</v>
      </c>
      <c r="D19" s="358">
        <v>42758250</v>
      </c>
      <c r="E19" s="359">
        <v>12750.05</v>
      </c>
      <c r="F19" s="38" t="s">
        <v>361</v>
      </c>
    </row>
    <row r="20" spans="1:6" s="3" customFormat="1" ht="20.100000000000001" customHeight="1">
      <c r="A20" s="36">
        <v>16</v>
      </c>
      <c r="B20" s="37" t="s">
        <v>17</v>
      </c>
      <c r="C20" s="358">
        <v>1</v>
      </c>
      <c r="D20" s="358">
        <v>249870</v>
      </c>
      <c r="E20" s="359">
        <v>43.43</v>
      </c>
      <c r="F20" s="38" t="s">
        <v>362</v>
      </c>
    </row>
    <row r="21" spans="1:6" s="3" customFormat="1" ht="20.100000000000001" customHeight="1">
      <c r="A21" s="36">
        <v>17</v>
      </c>
      <c r="B21" s="37" t="s">
        <v>18</v>
      </c>
      <c r="C21" s="358">
        <v>2</v>
      </c>
      <c r="D21" s="358">
        <v>267780</v>
      </c>
      <c r="E21" s="359">
        <v>40.119999999999997</v>
      </c>
      <c r="F21" s="38" t="s">
        <v>363</v>
      </c>
    </row>
    <row r="22" spans="1:6" s="3" customFormat="1" ht="20.100000000000001" customHeight="1">
      <c r="A22" s="36">
        <v>18</v>
      </c>
      <c r="B22" s="37" t="s">
        <v>35</v>
      </c>
      <c r="C22" s="358">
        <v>1</v>
      </c>
      <c r="D22" s="358">
        <v>282550</v>
      </c>
      <c r="E22" s="359">
        <v>39.56</v>
      </c>
      <c r="F22" s="38" t="s">
        <v>364</v>
      </c>
    </row>
    <row r="23" spans="1:6" s="3" customFormat="1" ht="20.100000000000001" customHeight="1">
      <c r="A23" s="36">
        <v>19</v>
      </c>
      <c r="B23" s="37" t="s">
        <v>19</v>
      </c>
      <c r="C23" s="358">
        <v>2</v>
      </c>
      <c r="D23" s="358">
        <v>298330</v>
      </c>
      <c r="E23" s="359">
        <v>41.76</v>
      </c>
      <c r="F23" s="38" t="s">
        <v>365</v>
      </c>
    </row>
    <row r="24" spans="1:6" s="3" customFormat="1" ht="20.100000000000001" customHeight="1">
      <c r="A24" s="36">
        <v>20</v>
      </c>
      <c r="B24" s="37" t="s">
        <v>20</v>
      </c>
      <c r="C24" s="358">
        <v>24</v>
      </c>
      <c r="D24" s="358">
        <v>4240440</v>
      </c>
      <c r="E24" s="359">
        <v>923.97</v>
      </c>
      <c r="F24" s="38" t="s">
        <v>366</v>
      </c>
    </row>
    <row r="25" spans="1:6" s="3" customFormat="1" ht="20.100000000000001" customHeight="1">
      <c r="A25" s="36">
        <v>21</v>
      </c>
      <c r="B25" s="37" t="s">
        <v>21</v>
      </c>
      <c r="C25" s="358">
        <v>33</v>
      </c>
      <c r="D25" s="358">
        <v>7439530</v>
      </c>
      <c r="E25" s="359">
        <v>2033.94</v>
      </c>
      <c r="F25" s="38" t="s">
        <v>367</v>
      </c>
    </row>
    <row r="26" spans="1:6" s="3" customFormat="1" ht="20.100000000000001" customHeight="1">
      <c r="A26" s="36">
        <v>22</v>
      </c>
      <c r="B26" s="37" t="s">
        <v>27</v>
      </c>
      <c r="C26" s="358">
        <v>45</v>
      </c>
      <c r="D26" s="358">
        <v>11210750</v>
      </c>
      <c r="E26" s="359">
        <v>1912.72</v>
      </c>
      <c r="F26" s="38" t="s">
        <v>368</v>
      </c>
    </row>
    <row r="27" spans="1:6" s="3" customFormat="1" ht="20.100000000000001" customHeight="1">
      <c r="A27" s="36">
        <v>23</v>
      </c>
      <c r="B27" s="37" t="s">
        <v>22</v>
      </c>
      <c r="C27" s="358">
        <v>84</v>
      </c>
      <c r="D27" s="358">
        <v>20107890</v>
      </c>
      <c r="E27" s="359">
        <v>1577.4</v>
      </c>
      <c r="F27" s="38" t="s">
        <v>370</v>
      </c>
    </row>
    <row r="28" spans="1:6" s="3" customFormat="1" ht="20.100000000000001" customHeight="1">
      <c r="A28" s="36">
        <v>24</v>
      </c>
      <c r="B28" s="37" t="s">
        <v>23</v>
      </c>
      <c r="C28" s="358">
        <v>1</v>
      </c>
      <c r="D28" s="358">
        <v>214327</v>
      </c>
      <c r="E28" s="359">
        <v>30</v>
      </c>
      <c r="F28" s="38" t="s">
        <v>371</v>
      </c>
    </row>
    <row r="29" spans="1:6" s="3" customFormat="1" ht="20.100000000000001" customHeight="1">
      <c r="A29" s="36">
        <v>25</v>
      </c>
      <c r="B29" s="37" t="s">
        <v>7</v>
      </c>
      <c r="C29" s="358">
        <v>107</v>
      </c>
      <c r="D29" s="358">
        <v>29144800</v>
      </c>
      <c r="E29" s="359">
        <v>4814.7700000000004</v>
      </c>
      <c r="F29" s="38" t="s">
        <v>372</v>
      </c>
    </row>
    <row r="30" spans="1:6" s="3" customFormat="1" ht="20.100000000000001" customHeight="1">
      <c r="A30" s="36">
        <v>26</v>
      </c>
      <c r="B30" s="37" t="s">
        <v>24</v>
      </c>
      <c r="C30" s="358">
        <v>7</v>
      </c>
      <c r="D30" s="358">
        <v>1318840</v>
      </c>
      <c r="E30" s="359">
        <v>232.55</v>
      </c>
      <c r="F30" s="38" t="s">
        <v>373</v>
      </c>
    </row>
    <row r="31" spans="1:6" s="3" customFormat="1" ht="20.100000000000001" customHeight="1">
      <c r="A31" s="36">
        <v>27</v>
      </c>
      <c r="B31" s="37" t="s">
        <v>8</v>
      </c>
      <c r="C31" s="358">
        <v>87</v>
      </c>
      <c r="D31" s="358">
        <v>21822911</v>
      </c>
      <c r="E31" s="359">
        <v>3949.09</v>
      </c>
      <c r="F31" s="38" t="s">
        <v>374</v>
      </c>
    </row>
    <row r="32" spans="1:6" s="3" customFormat="1" ht="37.5" customHeight="1">
      <c r="A32" s="36">
        <v>28</v>
      </c>
      <c r="B32" s="294" t="s">
        <v>462</v>
      </c>
      <c r="C32" s="358">
        <v>1</v>
      </c>
      <c r="D32" s="358">
        <v>107200</v>
      </c>
      <c r="E32" s="359">
        <v>15</v>
      </c>
      <c r="F32" s="39" t="s">
        <v>673</v>
      </c>
    </row>
    <row r="33" spans="1:6" s="3" customFormat="1" ht="20.100000000000001" customHeight="1">
      <c r="A33" s="36">
        <v>29</v>
      </c>
      <c r="B33" s="37" t="s">
        <v>29</v>
      </c>
      <c r="C33" s="358">
        <v>1</v>
      </c>
      <c r="D33" s="358">
        <v>994820</v>
      </c>
      <c r="E33" s="359">
        <v>537.20000000000005</v>
      </c>
      <c r="F33" s="38" t="s">
        <v>376</v>
      </c>
    </row>
    <row r="34" spans="1:6" ht="20.100000000000001" customHeight="1">
      <c r="A34" s="36">
        <v>30</v>
      </c>
      <c r="B34" s="37" t="s">
        <v>31</v>
      </c>
      <c r="C34" s="358">
        <v>3</v>
      </c>
      <c r="D34" s="358">
        <v>583820</v>
      </c>
      <c r="E34" s="359">
        <v>80.56</v>
      </c>
      <c r="F34" s="38" t="s">
        <v>380</v>
      </c>
    </row>
    <row r="35" spans="1:6" ht="20.100000000000001" customHeight="1">
      <c r="A35" s="482" t="s">
        <v>9</v>
      </c>
      <c r="B35" s="482"/>
      <c r="C35" s="356">
        <f>SUM(C5:C34)</f>
        <v>908</v>
      </c>
      <c r="D35" s="356">
        <f>SUM(D5:D34)</f>
        <v>257671240</v>
      </c>
      <c r="E35" s="360">
        <f>SUM(E5:E34)</f>
        <v>48093.87999999999</v>
      </c>
      <c r="F35" s="295" t="s">
        <v>392</v>
      </c>
    </row>
    <row r="36" spans="1:6" s="3" customFormat="1" ht="34.5" customHeight="1">
      <c r="A36" s="435" t="s">
        <v>700</v>
      </c>
      <c r="B36" s="435"/>
      <c r="C36" s="435"/>
      <c r="D36" s="435"/>
      <c r="E36" s="435"/>
      <c r="F36" s="435"/>
    </row>
    <row r="37" spans="1:6" s="3" customFormat="1" ht="28.5" customHeight="1">
      <c r="A37" s="481" t="s">
        <v>699</v>
      </c>
      <c r="B37" s="481"/>
      <c r="C37" s="481"/>
      <c r="D37" s="481"/>
      <c r="E37" s="481"/>
      <c r="F37" s="481"/>
    </row>
    <row r="38" spans="1:6" s="3" customFormat="1">
      <c r="A38" s="480" t="s">
        <v>262</v>
      </c>
      <c r="B38" s="480"/>
      <c r="C38" s="480"/>
      <c r="D38" s="480"/>
      <c r="E38" s="480"/>
      <c r="F38" s="480"/>
    </row>
    <row r="39" spans="1:6" ht="36" customHeight="1">
      <c r="A39" s="448" t="s">
        <v>741</v>
      </c>
      <c r="B39" s="387"/>
      <c r="C39" s="387"/>
      <c r="D39" s="387"/>
      <c r="E39" s="387"/>
      <c r="F39" s="387"/>
    </row>
  </sheetData>
  <sortState ref="B4:G33">
    <sortCondition ref="B4:B33"/>
  </sortState>
  <mergeCells count="8">
    <mergeCell ref="A1:F1"/>
    <mergeCell ref="A2:F2"/>
    <mergeCell ref="A3:F3"/>
    <mergeCell ref="A39:F39"/>
    <mergeCell ref="A38:F38"/>
    <mergeCell ref="A37:F37"/>
    <mergeCell ref="A36:F36"/>
    <mergeCell ref="A35:B35"/>
  </mergeCells>
  <conditionalFormatting sqref="A5:F35">
    <cfRule type="expression" dxfId="8" priority="1">
      <formula>MOD(ROW(),3)=1</formula>
    </cfRule>
  </conditionalFormatting>
  <printOptions horizontalCentered="1"/>
  <pageMargins left="0.7" right="0.7" top="0.64" bottom="0.75" header="0.3" footer="0.3"/>
  <pageSetup paperSize="9" scale="87" orientation="portrait" r:id="rId1"/>
  <legacyDrawingHF r:id="rId2"/>
</worksheet>
</file>

<file path=xl/worksheets/sheet12.xml><?xml version="1.0" encoding="utf-8"?>
<worksheet xmlns="http://schemas.openxmlformats.org/spreadsheetml/2006/main" xmlns:r="http://schemas.openxmlformats.org/officeDocument/2006/relationships">
  <dimension ref="A1:H40"/>
  <sheetViews>
    <sheetView view="pageBreakPreview" zoomScaleSheetLayoutView="100" workbookViewId="0">
      <selection activeCell="D31" sqref="D31"/>
    </sheetView>
  </sheetViews>
  <sheetFormatPr defaultColWidth="9.140625" defaultRowHeight="12.75"/>
  <cols>
    <col min="1" max="1" width="6.140625" style="9" customWidth="1"/>
    <col min="2" max="2" width="18.140625" style="9" customWidth="1"/>
    <col min="3" max="3" width="13.140625" style="9" customWidth="1"/>
    <col min="4" max="4" width="14.42578125" style="9" customWidth="1"/>
    <col min="5" max="5" width="13.5703125" style="9" customWidth="1"/>
    <col min="6" max="6" width="12.5703125" style="9" customWidth="1"/>
    <col min="7" max="7" width="12.140625" style="9" customWidth="1"/>
    <col min="8" max="8" width="26.140625" style="9" customWidth="1"/>
    <col min="9" max="16384" width="9.140625" style="9"/>
  </cols>
  <sheetData>
    <row r="1" spans="1:8" s="14" customFormat="1" ht="23.1" customHeight="1">
      <c r="A1" s="488" t="s">
        <v>574</v>
      </c>
      <c r="B1" s="488"/>
      <c r="C1" s="488"/>
      <c r="D1" s="488"/>
      <c r="E1" s="488"/>
      <c r="F1" s="488"/>
      <c r="G1" s="488"/>
      <c r="H1" s="488"/>
    </row>
    <row r="2" spans="1:8" s="14" customFormat="1" ht="23.1" customHeight="1">
      <c r="A2" s="488" t="s">
        <v>575</v>
      </c>
      <c r="B2" s="488"/>
      <c r="C2" s="488"/>
      <c r="D2" s="488"/>
      <c r="E2" s="488"/>
      <c r="F2" s="488"/>
      <c r="G2" s="488"/>
      <c r="H2" s="488"/>
    </row>
    <row r="3" spans="1:8" s="14" customFormat="1" ht="23.1" customHeight="1">
      <c r="A3" s="492" t="s">
        <v>324</v>
      </c>
      <c r="B3" s="492"/>
      <c r="C3" s="492"/>
      <c r="D3" s="492"/>
      <c r="E3" s="492"/>
      <c r="F3" s="492"/>
      <c r="G3" s="492"/>
      <c r="H3" s="492"/>
    </row>
    <row r="4" spans="1:8" s="193" customFormat="1" ht="96" customHeight="1">
      <c r="A4" s="454" t="s">
        <v>727</v>
      </c>
      <c r="B4" s="489" t="s">
        <v>636</v>
      </c>
      <c r="C4" s="454" t="s">
        <v>631</v>
      </c>
      <c r="D4" s="454" t="s">
        <v>632</v>
      </c>
      <c r="E4" s="454" t="s">
        <v>633</v>
      </c>
      <c r="F4" s="491" t="s">
        <v>628</v>
      </c>
      <c r="G4" s="491"/>
      <c r="H4" s="454" t="s">
        <v>195</v>
      </c>
    </row>
    <row r="5" spans="1:8" s="193" customFormat="1" ht="68.25" customHeight="1">
      <c r="A5" s="455"/>
      <c r="B5" s="490"/>
      <c r="C5" s="455"/>
      <c r="D5" s="455"/>
      <c r="E5" s="455"/>
      <c r="F5" s="325" t="s">
        <v>629</v>
      </c>
      <c r="G5" s="325" t="s">
        <v>630</v>
      </c>
      <c r="H5" s="455"/>
    </row>
    <row r="6" spans="1:8" s="14" customFormat="1" ht="20.100000000000001" customHeight="1">
      <c r="A6" s="11">
        <v>1</v>
      </c>
      <c r="B6" s="40" t="s">
        <v>10</v>
      </c>
      <c r="C6" s="293">
        <v>2421268</v>
      </c>
      <c r="D6" s="293">
        <v>1993862</v>
      </c>
      <c r="E6" s="293">
        <v>427406</v>
      </c>
      <c r="F6" s="293">
        <v>69498</v>
      </c>
      <c r="G6" s="293">
        <v>357908</v>
      </c>
      <c r="H6" s="40" t="s">
        <v>346</v>
      </c>
    </row>
    <row r="7" spans="1:8" s="14" customFormat="1" ht="20.100000000000001" customHeight="1">
      <c r="A7" s="11">
        <v>2</v>
      </c>
      <c r="B7" s="42" t="s">
        <v>11</v>
      </c>
      <c r="C7" s="293">
        <v>4005</v>
      </c>
      <c r="D7" s="293">
        <v>3351</v>
      </c>
      <c r="E7" s="293">
        <v>654</v>
      </c>
      <c r="F7" s="293">
        <v>113</v>
      </c>
      <c r="G7" s="293">
        <v>541</v>
      </c>
      <c r="H7" s="42" t="s">
        <v>347</v>
      </c>
    </row>
    <row r="8" spans="1:8" s="14" customFormat="1" ht="20.100000000000001" customHeight="1">
      <c r="A8" s="11">
        <v>3</v>
      </c>
      <c r="B8" s="40" t="s">
        <v>0</v>
      </c>
      <c r="C8" s="293">
        <v>48122</v>
      </c>
      <c r="D8" s="293">
        <v>41593</v>
      </c>
      <c r="E8" s="293">
        <v>6529</v>
      </c>
      <c r="F8" s="293">
        <v>1468</v>
      </c>
      <c r="G8" s="293">
        <v>5061</v>
      </c>
      <c r="H8" s="40" t="s">
        <v>348</v>
      </c>
    </row>
    <row r="9" spans="1:8" s="14" customFormat="1" ht="20.100000000000001" customHeight="1">
      <c r="A9" s="11">
        <v>4</v>
      </c>
      <c r="B9" s="40" t="s">
        <v>1</v>
      </c>
      <c r="C9" s="293">
        <v>194065</v>
      </c>
      <c r="D9" s="293">
        <v>104494</v>
      </c>
      <c r="E9" s="293">
        <v>89571</v>
      </c>
      <c r="F9" s="293">
        <v>7118</v>
      </c>
      <c r="G9" s="293">
        <v>82453</v>
      </c>
      <c r="H9" s="40" t="s">
        <v>349</v>
      </c>
    </row>
    <row r="10" spans="1:8" s="14" customFormat="1" ht="20.100000000000001" customHeight="1">
      <c r="A10" s="11">
        <v>5</v>
      </c>
      <c r="B10" s="40" t="s">
        <v>34</v>
      </c>
      <c r="C10" s="293">
        <v>395297</v>
      </c>
      <c r="D10" s="293">
        <v>192393</v>
      </c>
      <c r="E10" s="293">
        <v>202904</v>
      </c>
      <c r="F10" s="293">
        <v>38278</v>
      </c>
      <c r="G10" s="293">
        <v>164626</v>
      </c>
      <c r="H10" s="40" t="s">
        <v>350</v>
      </c>
    </row>
    <row r="11" spans="1:8" s="14" customFormat="1" ht="20.100000000000001" customHeight="1">
      <c r="A11" s="11">
        <v>6</v>
      </c>
      <c r="B11" s="40" t="s">
        <v>12</v>
      </c>
      <c r="C11" s="293">
        <v>383609</v>
      </c>
      <c r="D11" s="293">
        <v>192171</v>
      </c>
      <c r="E11" s="293">
        <v>191438</v>
      </c>
      <c r="F11" s="293">
        <v>143589</v>
      </c>
      <c r="G11" s="293">
        <v>47849</v>
      </c>
      <c r="H11" s="40" t="s">
        <v>351</v>
      </c>
    </row>
    <row r="12" spans="1:8" s="14" customFormat="1" ht="20.100000000000001" customHeight="1">
      <c r="A12" s="11">
        <v>7</v>
      </c>
      <c r="B12" s="40" t="s">
        <v>13</v>
      </c>
      <c r="C12" s="293">
        <v>4846</v>
      </c>
      <c r="D12" s="293">
        <v>2953</v>
      </c>
      <c r="E12" s="293">
        <v>1893</v>
      </c>
      <c r="F12" s="293">
        <v>1537</v>
      </c>
      <c r="G12" s="293">
        <v>356</v>
      </c>
      <c r="H12" s="40" t="s">
        <v>352</v>
      </c>
    </row>
    <row r="13" spans="1:8" s="14" customFormat="1" ht="20.100000000000001" customHeight="1">
      <c r="A13" s="11">
        <v>8</v>
      </c>
      <c r="B13" s="40" t="s">
        <v>25</v>
      </c>
      <c r="C13" s="293">
        <v>360291</v>
      </c>
      <c r="D13" s="293">
        <v>232075</v>
      </c>
      <c r="E13" s="293">
        <v>128216</v>
      </c>
      <c r="F13" s="293">
        <v>51636</v>
      </c>
      <c r="G13" s="293">
        <v>76580</v>
      </c>
      <c r="H13" s="40" t="s">
        <v>353</v>
      </c>
    </row>
    <row r="14" spans="1:8" s="14" customFormat="1" ht="20.100000000000001" customHeight="1">
      <c r="A14" s="11">
        <v>9</v>
      </c>
      <c r="B14" s="40" t="s">
        <v>14</v>
      </c>
      <c r="C14" s="293">
        <v>325997</v>
      </c>
      <c r="D14" s="293">
        <v>260675</v>
      </c>
      <c r="E14" s="293">
        <v>65322</v>
      </c>
      <c r="F14" s="293">
        <v>8878</v>
      </c>
      <c r="G14" s="293">
        <v>56444</v>
      </c>
      <c r="H14" s="40" t="s">
        <v>354</v>
      </c>
    </row>
    <row r="15" spans="1:8" s="14" customFormat="1" ht="20.100000000000001" customHeight="1">
      <c r="A15" s="11">
        <v>10</v>
      </c>
      <c r="B15" s="40" t="s">
        <v>2</v>
      </c>
      <c r="C15" s="293">
        <v>14240</v>
      </c>
      <c r="D15" s="293">
        <v>12169</v>
      </c>
      <c r="E15" s="293">
        <v>2071</v>
      </c>
      <c r="F15" s="293">
        <v>727</v>
      </c>
      <c r="G15" s="293">
        <v>1344</v>
      </c>
      <c r="H15" s="40" t="s">
        <v>355</v>
      </c>
    </row>
    <row r="16" spans="1:8" s="14" customFormat="1" ht="20.100000000000001" customHeight="1">
      <c r="A16" s="11">
        <v>11</v>
      </c>
      <c r="B16" s="40" t="s">
        <v>32</v>
      </c>
      <c r="C16" s="293">
        <v>96990</v>
      </c>
      <c r="D16" s="293">
        <v>85539</v>
      </c>
      <c r="E16" s="293">
        <v>11451</v>
      </c>
      <c r="F16" s="293">
        <v>2630</v>
      </c>
      <c r="G16" s="293">
        <v>8821</v>
      </c>
      <c r="H16" s="40" t="s">
        <v>356</v>
      </c>
    </row>
    <row r="17" spans="1:8" s="14" customFormat="1" ht="20.100000000000001" customHeight="1">
      <c r="A17" s="11">
        <v>12</v>
      </c>
      <c r="B17" s="40" t="s">
        <v>3</v>
      </c>
      <c r="C17" s="293">
        <v>79200</v>
      </c>
      <c r="D17" s="293">
        <v>41731</v>
      </c>
      <c r="E17" s="293">
        <v>37469</v>
      </c>
      <c r="F17" s="293">
        <v>4297</v>
      </c>
      <c r="G17" s="293">
        <v>33172</v>
      </c>
      <c r="H17" s="40" t="s">
        <v>357</v>
      </c>
    </row>
    <row r="18" spans="1:8" s="14" customFormat="1" ht="20.100000000000001" customHeight="1">
      <c r="A18" s="11">
        <v>13</v>
      </c>
      <c r="B18" s="40" t="s">
        <v>15</v>
      </c>
      <c r="C18" s="293">
        <v>728277</v>
      </c>
      <c r="D18" s="293">
        <v>461029</v>
      </c>
      <c r="E18" s="293">
        <v>267248</v>
      </c>
      <c r="F18" s="293">
        <v>85387</v>
      </c>
      <c r="G18" s="293">
        <v>181861</v>
      </c>
      <c r="H18" s="40" t="s">
        <v>358</v>
      </c>
    </row>
    <row r="19" spans="1:8" s="14" customFormat="1" ht="20.100000000000001" customHeight="1">
      <c r="A19" s="11">
        <v>14</v>
      </c>
      <c r="B19" s="40" t="s">
        <v>4</v>
      </c>
      <c r="C19" s="293">
        <v>54849</v>
      </c>
      <c r="D19" s="293">
        <v>51123</v>
      </c>
      <c r="E19" s="293">
        <v>3726</v>
      </c>
      <c r="F19" s="293">
        <v>1895</v>
      </c>
      <c r="G19" s="293">
        <v>1831</v>
      </c>
      <c r="H19" s="40" t="s">
        <v>359</v>
      </c>
    </row>
    <row r="20" spans="1:8" s="14" customFormat="1" ht="20.100000000000001" customHeight="1">
      <c r="A20" s="11">
        <v>15</v>
      </c>
      <c r="B20" s="40" t="s">
        <v>5</v>
      </c>
      <c r="C20" s="293">
        <v>1086692</v>
      </c>
      <c r="D20" s="293">
        <v>683061</v>
      </c>
      <c r="E20" s="293">
        <v>403631</v>
      </c>
      <c r="F20" s="293">
        <v>59725</v>
      </c>
      <c r="G20" s="293">
        <v>343906</v>
      </c>
      <c r="H20" s="40" t="s">
        <v>360</v>
      </c>
    </row>
    <row r="21" spans="1:8" s="14" customFormat="1" ht="20.100000000000001" customHeight="1">
      <c r="A21" s="11">
        <v>16</v>
      </c>
      <c r="B21" s="40" t="s">
        <v>16</v>
      </c>
      <c r="C21" s="293">
        <v>2449530</v>
      </c>
      <c r="D21" s="293">
        <v>1019634</v>
      </c>
      <c r="E21" s="293">
        <v>1429896</v>
      </c>
      <c r="F21" s="293">
        <v>1191026</v>
      </c>
      <c r="G21" s="293">
        <v>238870</v>
      </c>
      <c r="H21" s="40" t="s">
        <v>361</v>
      </c>
    </row>
    <row r="22" spans="1:8" s="14" customFormat="1" ht="20.100000000000001" customHeight="1">
      <c r="A22" s="11">
        <v>17</v>
      </c>
      <c r="B22" s="40" t="s">
        <v>18</v>
      </c>
      <c r="C22" s="293">
        <v>10936</v>
      </c>
      <c r="D22" s="293">
        <v>10141</v>
      </c>
      <c r="E22" s="293">
        <v>795</v>
      </c>
      <c r="F22" s="293">
        <v>392</v>
      </c>
      <c r="G22" s="293">
        <v>403</v>
      </c>
      <c r="H22" s="40" t="s">
        <v>363</v>
      </c>
    </row>
    <row r="23" spans="1:8" s="14" customFormat="1" ht="20.100000000000001" customHeight="1">
      <c r="A23" s="11">
        <v>18</v>
      </c>
      <c r="B23" s="41" t="s">
        <v>35</v>
      </c>
      <c r="C23" s="293">
        <v>16240</v>
      </c>
      <c r="D23" s="293">
        <v>16120</v>
      </c>
      <c r="E23" s="293">
        <v>120</v>
      </c>
      <c r="F23" s="293">
        <v>41</v>
      </c>
      <c r="G23" s="293">
        <v>79</v>
      </c>
      <c r="H23" s="41" t="s">
        <v>364</v>
      </c>
    </row>
    <row r="24" spans="1:8" s="14" customFormat="1" ht="20.100000000000001" customHeight="1">
      <c r="A24" s="11">
        <v>19</v>
      </c>
      <c r="B24" s="41" t="s">
        <v>19</v>
      </c>
      <c r="C24" s="293">
        <v>15268</v>
      </c>
      <c r="D24" s="293">
        <v>14240</v>
      </c>
      <c r="E24" s="293">
        <v>1028</v>
      </c>
      <c r="F24" s="293">
        <v>830</v>
      </c>
      <c r="G24" s="293">
        <v>198</v>
      </c>
      <c r="H24" s="41" t="s">
        <v>365</v>
      </c>
    </row>
    <row r="25" spans="1:8" s="14" customFormat="1" ht="20.100000000000001" customHeight="1">
      <c r="A25" s="11">
        <v>20</v>
      </c>
      <c r="B25" s="40" t="s">
        <v>20</v>
      </c>
      <c r="C25" s="293">
        <v>350306</v>
      </c>
      <c r="D25" s="293">
        <v>168666</v>
      </c>
      <c r="E25" s="293">
        <v>181640</v>
      </c>
      <c r="F25" s="293">
        <v>12315</v>
      </c>
      <c r="G25" s="293">
        <v>169325</v>
      </c>
      <c r="H25" s="40" t="s">
        <v>366</v>
      </c>
    </row>
    <row r="26" spans="1:8" s="14" customFormat="1" ht="20.100000000000001" customHeight="1">
      <c r="A26" s="11">
        <v>21</v>
      </c>
      <c r="B26" s="40" t="s">
        <v>21</v>
      </c>
      <c r="C26" s="293">
        <v>296482</v>
      </c>
      <c r="D26" s="293">
        <v>262906</v>
      </c>
      <c r="E26" s="293">
        <v>33576</v>
      </c>
      <c r="F26" s="293">
        <v>2488</v>
      </c>
      <c r="G26" s="293">
        <v>31088</v>
      </c>
      <c r="H26" s="40" t="s">
        <v>367</v>
      </c>
    </row>
    <row r="27" spans="1:8" s="14" customFormat="1" ht="20.100000000000001" customHeight="1">
      <c r="A27" s="11">
        <v>22</v>
      </c>
      <c r="B27" s="40" t="s">
        <v>27</v>
      </c>
      <c r="C27" s="293">
        <v>383134</v>
      </c>
      <c r="D27" s="293">
        <v>274306</v>
      </c>
      <c r="E27" s="293">
        <v>108828</v>
      </c>
      <c r="F27" s="293">
        <v>8219</v>
      </c>
      <c r="G27" s="293">
        <v>100609</v>
      </c>
      <c r="H27" s="40" t="s">
        <v>368</v>
      </c>
    </row>
    <row r="28" spans="1:8" s="14" customFormat="1" ht="20.100000000000001" customHeight="1">
      <c r="A28" s="11">
        <v>23</v>
      </c>
      <c r="B28" s="41" t="s">
        <v>6</v>
      </c>
      <c r="C28" s="293">
        <v>8612</v>
      </c>
      <c r="D28" s="293">
        <v>7840</v>
      </c>
      <c r="E28" s="293">
        <v>772</v>
      </c>
      <c r="F28" s="293">
        <v>544</v>
      </c>
      <c r="G28" s="293">
        <v>228</v>
      </c>
      <c r="H28" s="41" t="s">
        <v>369</v>
      </c>
    </row>
    <row r="29" spans="1:8" s="14" customFormat="1" ht="20.100000000000001" customHeight="1">
      <c r="A29" s="11">
        <v>24</v>
      </c>
      <c r="B29" s="40" t="s">
        <v>22</v>
      </c>
      <c r="C29" s="293">
        <v>1451690</v>
      </c>
      <c r="D29" s="293">
        <v>885619</v>
      </c>
      <c r="E29" s="293">
        <v>566071</v>
      </c>
      <c r="F29" s="293">
        <v>231050</v>
      </c>
      <c r="G29" s="293">
        <v>335021</v>
      </c>
      <c r="H29" s="40" t="s">
        <v>370</v>
      </c>
    </row>
    <row r="30" spans="1:8" s="14" customFormat="1" ht="20.100000000000001" customHeight="1">
      <c r="A30" s="11">
        <v>25</v>
      </c>
      <c r="B30" s="40" t="s">
        <v>23</v>
      </c>
      <c r="C30" s="293">
        <v>33830</v>
      </c>
      <c r="D30" s="293">
        <v>32259</v>
      </c>
      <c r="E30" s="293">
        <v>1571</v>
      </c>
      <c r="F30" s="293">
        <v>891</v>
      </c>
      <c r="G30" s="293">
        <v>680</v>
      </c>
      <c r="H30" s="40" t="s">
        <v>371</v>
      </c>
    </row>
    <row r="31" spans="1:8" s="14" customFormat="1" ht="20.100000000000001" customHeight="1">
      <c r="A31" s="11">
        <v>26</v>
      </c>
      <c r="B31" s="40" t="s">
        <v>7</v>
      </c>
      <c r="C31" s="293">
        <v>992728</v>
      </c>
      <c r="D31" s="293">
        <v>769145</v>
      </c>
      <c r="E31" s="293">
        <v>223583</v>
      </c>
      <c r="F31" s="293">
        <v>37311</v>
      </c>
      <c r="G31" s="293">
        <v>186272</v>
      </c>
      <c r="H31" s="40" t="s">
        <v>372</v>
      </c>
    </row>
    <row r="32" spans="1:8" s="14" customFormat="1" ht="20.100000000000001" customHeight="1">
      <c r="A32" s="11">
        <v>27</v>
      </c>
      <c r="B32" s="40" t="s">
        <v>24</v>
      </c>
      <c r="C32" s="293">
        <v>89398</v>
      </c>
      <c r="D32" s="293">
        <v>81977</v>
      </c>
      <c r="E32" s="293">
        <v>7421</v>
      </c>
      <c r="F32" s="293">
        <v>2000</v>
      </c>
      <c r="G32" s="293">
        <v>5421</v>
      </c>
      <c r="H32" s="40" t="s">
        <v>373</v>
      </c>
    </row>
    <row r="33" spans="1:8" s="14" customFormat="1" ht="20.100000000000001" customHeight="1">
      <c r="A33" s="11">
        <v>28</v>
      </c>
      <c r="B33" s="40" t="s">
        <v>8</v>
      </c>
      <c r="C33" s="293">
        <v>1393319</v>
      </c>
      <c r="D33" s="293">
        <v>1149877</v>
      </c>
      <c r="E33" s="293">
        <v>243442</v>
      </c>
      <c r="F33" s="293">
        <v>88733</v>
      </c>
      <c r="G33" s="293">
        <v>154709</v>
      </c>
      <c r="H33" s="40" t="s">
        <v>374</v>
      </c>
    </row>
    <row r="34" spans="1:8" s="14" customFormat="1" ht="33.75" customHeight="1">
      <c r="A34" s="11">
        <v>29</v>
      </c>
      <c r="B34" s="12" t="s">
        <v>149</v>
      </c>
      <c r="C34" s="293">
        <v>3053</v>
      </c>
      <c r="D34" s="293">
        <v>2017</v>
      </c>
      <c r="E34" s="293">
        <v>1036</v>
      </c>
      <c r="F34" s="293">
        <v>610</v>
      </c>
      <c r="G34" s="293">
        <v>426</v>
      </c>
      <c r="H34" s="12" t="s">
        <v>702</v>
      </c>
    </row>
    <row r="35" spans="1:8" s="14" customFormat="1" ht="20.100000000000001" customHeight="1">
      <c r="A35" s="11">
        <v>30</v>
      </c>
      <c r="B35" s="40" t="s">
        <v>29</v>
      </c>
      <c r="C35" s="293">
        <v>22080</v>
      </c>
      <c r="D35" s="293">
        <v>869</v>
      </c>
      <c r="E35" s="293">
        <v>21211</v>
      </c>
      <c r="F35" s="293">
        <v>16921</v>
      </c>
      <c r="G35" s="293">
        <v>4290</v>
      </c>
      <c r="H35" s="40" t="s">
        <v>376</v>
      </c>
    </row>
    <row r="36" spans="1:8" s="14" customFormat="1" ht="20.100000000000001" customHeight="1">
      <c r="A36" s="11">
        <v>31</v>
      </c>
      <c r="B36" s="40" t="s">
        <v>31</v>
      </c>
      <c r="C36" s="293">
        <v>35070</v>
      </c>
      <c r="D36" s="293">
        <v>22014</v>
      </c>
      <c r="E36" s="293">
        <v>13056</v>
      </c>
      <c r="F36" s="293">
        <v>4322</v>
      </c>
      <c r="G36" s="293">
        <v>8734</v>
      </c>
      <c r="H36" s="40" t="s">
        <v>380</v>
      </c>
    </row>
    <row r="37" spans="1:8" s="14" customFormat="1" ht="20.100000000000001" customHeight="1">
      <c r="A37" s="483" t="s">
        <v>148</v>
      </c>
      <c r="B37" s="484"/>
      <c r="C37" s="296">
        <f>SUM(C6:C36)</f>
        <v>13749424</v>
      </c>
      <c r="D37" s="296">
        <f>SUM(D6:D36)</f>
        <v>9075849</v>
      </c>
      <c r="E37" s="296">
        <f>SUM(E6:E36)</f>
        <v>4673575</v>
      </c>
      <c r="F37" s="296">
        <f>SUM(F6:F36)</f>
        <v>2074469</v>
      </c>
      <c r="G37" s="296">
        <f>SUM(G6:G36)</f>
        <v>2599106</v>
      </c>
      <c r="H37" s="218" t="s">
        <v>385</v>
      </c>
    </row>
    <row r="38" spans="1:8" s="192" customFormat="1" ht="22.5" customHeight="1">
      <c r="A38" s="485" t="s">
        <v>701</v>
      </c>
      <c r="B38" s="485"/>
      <c r="C38" s="485"/>
      <c r="D38" s="485"/>
      <c r="E38" s="485"/>
      <c r="F38" s="485"/>
      <c r="G38" s="485"/>
      <c r="H38" s="485"/>
    </row>
    <row r="39" spans="1:8" s="192" customFormat="1" ht="15.75" customHeight="1">
      <c r="A39" s="450" t="s">
        <v>703</v>
      </c>
      <c r="B39" s="450"/>
      <c r="C39" s="450"/>
      <c r="D39" s="450"/>
      <c r="E39" s="450"/>
      <c r="F39" s="450"/>
      <c r="G39" s="450"/>
      <c r="H39" s="450"/>
    </row>
    <row r="40" spans="1:8" s="14" customFormat="1" ht="44.25" customHeight="1">
      <c r="A40" s="486" t="s">
        <v>744</v>
      </c>
      <c r="B40" s="487"/>
      <c r="C40" s="487"/>
      <c r="D40" s="487"/>
      <c r="E40" s="487"/>
      <c r="F40" s="487"/>
      <c r="G40" s="487"/>
      <c r="H40" s="487"/>
    </row>
  </sheetData>
  <sortState ref="B6:I36">
    <sortCondition ref="B6:B36"/>
  </sortState>
  <mergeCells count="14">
    <mergeCell ref="A37:B37"/>
    <mergeCell ref="A38:H38"/>
    <mergeCell ref="A39:H39"/>
    <mergeCell ref="A40:H40"/>
    <mergeCell ref="A1:H1"/>
    <mergeCell ref="A2:H2"/>
    <mergeCell ref="H4:H5"/>
    <mergeCell ref="B4:B5"/>
    <mergeCell ref="F4:G4"/>
    <mergeCell ref="C4:C5"/>
    <mergeCell ref="D4:D5"/>
    <mergeCell ref="E4:E5"/>
    <mergeCell ref="A4:A5"/>
    <mergeCell ref="A3:H3"/>
  </mergeCells>
  <conditionalFormatting sqref="A6:H37">
    <cfRule type="expression" dxfId="7" priority="1">
      <formula>MOD(ROW(),3)=2</formula>
    </cfRule>
  </conditionalFormatting>
  <printOptions horizontalCentered="1"/>
  <pageMargins left="0.7" right="0.7" top="0.64" bottom="0.75" header="0.3" footer="0.3"/>
  <pageSetup paperSize="9" scale="87" orientation="portrait" r:id="rId1"/>
  <legacyDrawingHF r:id="rId2"/>
</worksheet>
</file>

<file path=xl/worksheets/sheet13.xml><?xml version="1.0" encoding="utf-8"?>
<worksheet xmlns="http://schemas.openxmlformats.org/spreadsheetml/2006/main" xmlns:r="http://schemas.openxmlformats.org/officeDocument/2006/relationships">
  <dimension ref="A1:J48"/>
  <sheetViews>
    <sheetView view="pageBreakPreview" topLeftCell="A37" zoomScaleSheetLayoutView="100" workbookViewId="0">
      <selection activeCell="D31" sqref="D31"/>
    </sheetView>
  </sheetViews>
  <sheetFormatPr defaultColWidth="16.42578125" defaultRowHeight="12.75"/>
  <cols>
    <col min="1" max="1" width="8.42578125" style="9" customWidth="1"/>
    <col min="2" max="2" width="17.5703125" style="9" customWidth="1"/>
    <col min="3" max="7" width="16.42578125" style="9"/>
    <col min="8" max="8" width="14.7109375" style="9" customWidth="1"/>
    <col min="9" max="9" width="16.42578125" style="9"/>
    <col min="10" max="10" width="19" style="9" customWidth="1"/>
    <col min="11" max="16384" width="16.42578125" style="9"/>
  </cols>
  <sheetData>
    <row r="1" spans="1:10" s="194" customFormat="1" ht="24" customHeight="1">
      <c r="A1" s="390" t="s">
        <v>635</v>
      </c>
      <c r="B1" s="390"/>
      <c r="C1" s="390"/>
      <c r="D1" s="390"/>
      <c r="E1" s="390"/>
      <c r="F1" s="390"/>
      <c r="G1" s="390"/>
      <c r="H1" s="390"/>
      <c r="I1" s="390"/>
      <c r="J1" s="390"/>
    </row>
    <row r="2" spans="1:10" s="194" customFormat="1" ht="24" customHeight="1">
      <c r="A2" s="390" t="s">
        <v>730</v>
      </c>
      <c r="B2" s="390"/>
      <c r="C2" s="390"/>
      <c r="D2" s="390"/>
      <c r="E2" s="390"/>
      <c r="F2" s="390"/>
      <c r="G2" s="390"/>
      <c r="H2" s="390"/>
      <c r="I2" s="390"/>
      <c r="J2" s="390"/>
    </row>
    <row r="3" spans="1:10" s="194" customFormat="1" ht="21.75" customHeight="1">
      <c r="A3" s="298"/>
      <c r="B3" s="492" t="s">
        <v>324</v>
      </c>
      <c r="C3" s="492"/>
      <c r="D3" s="492"/>
      <c r="E3" s="492"/>
      <c r="F3" s="492"/>
      <c r="G3" s="492"/>
      <c r="H3" s="492"/>
      <c r="I3" s="492"/>
      <c r="J3" s="492"/>
    </row>
    <row r="4" spans="1:10" s="15" customFormat="1" ht="38.25" customHeight="1">
      <c r="A4" s="491" t="s">
        <v>728</v>
      </c>
      <c r="B4" s="497" t="s">
        <v>37</v>
      </c>
      <c r="C4" s="491" t="s">
        <v>634</v>
      </c>
      <c r="D4" s="491"/>
      <c r="E4" s="491"/>
      <c r="F4" s="491"/>
      <c r="G4" s="491"/>
      <c r="H4" s="491"/>
      <c r="I4" s="491"/>
      <c r="J4" s="496" t="s">
        <v>195</v>
      </c>
    </row>
    <row r="5" spans="1:10" s="15" customFormat="1" ht="38.25" customHeight="1">
      <c r="A5" s="491"/>
      <c r="B5" s="497"/>
      <c r="C5" s="491" t="s">
        <v>637</v>
      </c>
      <c r="D5" s="491" t="s">
        <v>464</v>
      </c>
      <c r="E5" s="498"/>
      <c r="F5" s="491" t="s">
        <v>640</v>
      </c>
      <c r="G5" s="491" t="s">
        <v>465</v>
      </c>
      <c r="H5" s="498"/>
      <c r="I5" s="491" t="s">
        <v>643</v>
      </c>
      <c r="J5" s="496"/>
    </row>
    <row r="6" spans="1:10" s="15" customFormat="1" ht="49.5" customHeight="1">
      <c r="A6" s="491"/>
      <c r="B6" s="497"/>
      <c r="C6" s="491"/>
      <c r="D6" s="325" t="s">
        <v>638</v>
      </c>
      <c r="E6" s="325" t="s">
        <v>639</v>
      </c>
      <c r="F6" s="491"/>
      <c r="G6" s="325" t="s">
        <v>641</v>
      </c>
      <c r="H6" s="325" t="s">
        <v>642</v>
      </c>
      <c r="I6" s="491"/>
      <c r="J6" s="496"/>
    </row>
    <row r="7" spans="1:10" s="14" customFormat="1" ht="21" customHeight="1">
      <c r="A7" s="11">
        <v>1</v>
      </c>
      <c r="B7" s="40" t="s">
        <v>10</v>
      </c>
      <c r="C7" s="354">
        <v>2421268</v>
      </c>
      <c r="D7" s="354">
        <v>1883817</v>
      </c>
      <c r="E7" s="354">
        <v>150341</v>
      </c>
      <c r="F7" s="354">
        <v>261637</v>
      </c>
      <c r="G7" s="354">
        <v>10417</v>
      </c>
      <c r="H7" s="354">
        <v>47244</v>
      </c>
      <c r="I7" s="354">
        <v>67812</v>
      </c>
      <c r="J7" s="44" t="s">
        <v>346</v>
      </c>
    </row>
    <row r="8" spans="1:10" s="14" customFormat="1" ht="21" customHeight="1">
      <c r="A8" s="11">
        <v>2</v>
      </c>
      <c r="B8" s="42" t="s">
        <v>11</v>
      </c>
      <c r="C8" s="354">
        <v>4005</v>
      </c>
      <c r="D8" s="354">
        <v>444</v>
      </c>
      <c r="E8" s="354">
        <v>1494</v>
      </c>
      <c r="F8" s="354">
        <v>1861</v>
      </c>
      <c r="G8" s="354">
        <v>12</v>
      </c>
      <c r="H8" s="354">
        <v>38</v>
      </c>
      <c r="I8" s="354">
        <v>156</v>
      </c>
      <c r="J8" s="45" t="s">
        <v>347</v>
      </c>
    </row>
    <row r="9" spans="1:10" s="14" customFormat="1" ht="21" customHeight="1">
      <c r="A9" s="11">
        <v>3</v>
      </c>
      <c r="B9" s="40" t="s">
        <v>0</v>
      </c>
      <c r="C9" s="354">
        <v>48122</v>
      </c>
      <c r="D9" s="354">
        <v>12410</v>
      </c>
      <c r="E9" s="354">
        <v>1074</v>
      </c>
      <c r="F9" s="354">
        <v>25490</v>
      </c>
      <c r="G9" s="354">
        <v>1521</v>
      </c>
      <c r="H9" s="354">
        <v>4677</v>
      </c>
      <c r="I9" s="354">
        <v>2950</v>
      </c>
      <c r="J9" s="44" t="s">
        <v>348</v>
      </c>
    </row>
    <row r="10" spans="1:10" s="14" customFormat="1" ht="21" customHeight="1">
      <c r="A10" s="11">
        <v>4</v>
      </c>
      <c r="B10" s="40" t="s">
        <v>1</v>
      </c>
      <c r="C10" s="354">
        <v>194065</v>
      </c>
      <c r="D10" s="354">
        <v>22760</v>
      </c>
      <c r="E10" s="354">
        <v>7509</v>
      </c>
      <c r="F10" s="354">
        <v>152564</v>
      </c>
      <c r="G10" s="354">
        <v>1515</v>
      </c>
      <c r="H10" s="354">
        <v>5252</v>
      </c>
      <c r="I10" s="354">
        <v>4465</v>
      </c>
      <c r="J10" s="44" t="s">
        <v>349</v>
      </c>
    </row>
    <row r="11" spans="1:10" s="14" customFormat="1" ht="21" customHeight="1">
      <c r="A11" s="11">
        <v>5</v>
      </c>
      <c r="B11" s="40" t="s">
        <v>34</v>
      </c>
      <c r="C11" s="354">
        <v>395297</v>
      </c>
      <c r="D11" s="354">
        <v>168218</v>
      </c>
      <c r="E11" s="354">
        <v>72374</v>
      </c>
      <c r="F11" s="354">
        <v>127204</v>
      </c>
      <c r="G11" s="354">
        <v>3891</v>
      </c>
      <c r="H11" s="354">
        <v>19432</v>
      </c>
      <c r="I11" s="354">
        <v>4178</v>
      </c>
      <c r="J11" s="44" t="s">
        <v>350</v>
      </c>
    </row>
    <row r="12" spans="1:10" s="14" customFormat="1" ht="21" customHeight="1">
      <c r="A12" s="11">
        <v>6</v>
      </c>
      <c r="B12" s="40" t="s">
        <v>12</v>
      </c>
      <c r="C12" s="354">
        <v>383609</v>
      </c>
      <c r="D12" s="354">
        <v>281081</v>
      </c>
      <c r="E12" s="354">
        <v>42153</v>
      </c>
      <c r="F12" s="354">
        <v>44138</v>
      </c>
      <c r="G12" s="354">
        <v>474</v>
      </c>
      <c r="H12" s="354">
        <v>247</v>
      </c>
      <c r="I12" s="354">
        <v>15516</v>
      </c>
      <c r="J12" s="44" t="s">
        <v>351</v>
      </c>
    </row>
    <row r="13" spans="1:10" s="14" customFormat="1" ht="21" customHeight="1">
      <c r="A13" s="11">
        <v>7</v>
      </c>
      <c r="B13" s="40" t="s">
        <v>13</v>
      </c>
      <c r="C13" s="354">
        <v>4846</v>
      </c>
      <c r="D13" s="354">
        <v>4538</v>
      </c>
      <c r="E13" s="354">
        <v>189</v>
      </c>
      <c r="F13" s="354">
        <v>6</v>
      </c>
      <c r="G13" s="354">
        <v>17</v>
      </c>
      <c r="H13" s="354">
        <v>18</v>
      </c>
      <c r="I13" s="354">
        <v>78</v>
      </c>
      <c r="J13" s="44" t="s">
        <v>352</v>
      </c>
    </row>
    <row r="14" spans="1:10" s="14" customFormat="1" ht="21" customHeight="1">
      <c r="A14" s="11">
        <v>8</v>
      </c>
      <c r="B14" s="40" t="s">
        <v>25</v>
      </c>
      <c r="C14" s="354">
        <v>360291</v>
      </c>
      <c r="D14" s="354">
        <v>261793</v>
      </c>
      <c r="E14" s="354">
        <v>42761</v>
      </c>
      <c r="F14" s="354">
        <v>37413</v>
      </c>
      <c r="G14" s="354">
        <v>1478</v>
      </c>
      <c r="H14" s="354">
        <v>708</v>
      </c>
      <c r="I14" s="354">
        <v>16138</v>
      </c>
      <c r="J14" s="44" t="s">
        <v>353</v>
      </c>
    </row>
    <row r="15" spans="1:10" s="14" customFormat="1" ht="21" customHeight="1">
      <c r="A15" s="11">
        <v>9</v>
      </c>
      <c r="B15" s="40" t="s">
        <v>14</v>
      </c>
      <c r="C15" s="354">
        <v>325997</v>
      </c>
      <c r="D15" s="354">
        <v>208355</v>
      </c>
      <c r="E15" s="354">
        <v>30227</v>
      </c>
      <c r="F15" s="354">
        <v>72908</v>
      </c>
      <c r="G15" s="354">
        <v>1558</v>
      </c>
      <c r="H15" s="354">
        <v>932</v>
      </c>
      <c r="I15" s="354">
        <v>12017</v>
      </c>
      <c r="J15" s="44" t="s">
        <v>354</v>
      </c>
    </row>
    <row r="16" spans="1:10" s="14" customFormat="1" ht="21" customHeight="1">
      <c r="A16" s="11">
        <v>10</v>
      </c>
      <c r="B16" s="40" t="s">
        <v>2</v>
      </c>
      <c r="C16" s="354">
        <v>14240</v>
      </c>
      <c r="D16" s="354">
        <v>13174</v>
      </c>
      <c r="E16" s="354">
        <v>218</v>
      </c>
      <c r="F16" s="354">
        <v>503</v>
      </c>
      <c r="G16" s="354">
        <v>86</v>
      </c>
      <c r="H16" s="354">
        <v>37</v>
      </c>
      <c r="I16" s="354">
        <v>222</v>
      </c>
      <c r="J16" s="44" t="s">
        <v>355</v>
      </c>
    </row>
    <row r="17" spans="1:10" s="14" customFormat="1" ht="21" customHeight="1">
      <c r="A17" s="11">
        <v>11</v>
      </c>
      <c r="B17" s="40" t="s">
        <v>32</v>
      </c>
      <c r="C17" s="354">
        <v>96990</v>
      </c>
      <c r="D17" s="354">
        <v>61904</v>
      </c>
      <c r="E17" s="354">
        <v>26350</v>
      </c>
      <c r="F17" s="354">
        <v>5080</v>
      </c>
      <c r="G17" s="354">
        <v>567</v>
      </c>
      <c r="H17" s="354">
        <v>139</v>
      </c>
      <c r="I17" s="354">
        <v>2950</v>
      </c>
      <c r="J17" s="44" t="s">
        <v>356</v>
      </c>
    </row>
    <row r="18" spans="1:10" s="14" customFormat="1" ht="21" customHeight="1">
      <c r="A18" s="11">
        <v>12</v>
      </c>
      <c r="B18" s="40" t="s">
        <v>3</v>
      </c>
      <c r="C18" s="354">
        <v>79200</v>
      </c>
      <c r="D18" s="354">
        <v>17134</v>
      </c>
      <c r="E18" s="354">
        <v>4631</v>
      </c>
      <c r="F18" s="354">
        <v>39013</v>
      </c>
      <c r="G18" s="354">
        <v>2531</v>
      </c>
      <c r="H18" s="354">
        <v>14319</v>
      </c>
      <c r="I18" s="354">
        <v>1572</v>
      </c>
      <c r="J18" s="44" t="s">
        <v>357</v>
      </c>
    </row>
    <row r="19" spans="1:10" s="14" customFormat="1" ht="21" customHeight="1">
      <c r="A19" s="11">
        <v>13</v>
      </c>
      <c r="B19" s="40" t="s">
        <v>15</v>
      </c>
      <c r="C19" s="354">
        <v>728277</v>
      </c>
      <c r="D19" s="354">
        <v>491339</v>
      </c>
      <c r="E19" s="354">
        <v>117819</v>
      </c>
      <c r="F19" s="354">
        <v>75900</v>
      </c>
      <c r="G19" s="354">
        <v>4903</v>
      </c>
      <c r="H19" s="354">
        <v>15130</v>
      </c>
      <c r="I19" s="354">
        <v>23186</v>
      </c>
      <c r="J19" s="44" t="s">
        <v>358</v>
      </c>
    </row>
    <row r="20" spans="1:10" s="14" customFormat="1" ht="21" customHeight="1">
      <c r="A20" s="11">
        <v>14</v>
      </c>
      <c r="B20" s="40" t="s">
        <v>4</v>
      </c>
      <c r="C20" s="354">
        <v>54849</v>
      </c>
      <c r="D20" s="354">
        <v>29185</v>
      </c>
      <c r="E20" s="354">
        <v>2601</v>
      </c>
      <c r="F20" s="354">
        <v>1273</v>
      </c>
      <c r="G20" s="354">
        <v>7742</v>
      </c>
      <c r="H20" s="354">
        <v>13619</v>
      </c>
      <c r="I20" s="354">
        <v>429</v>
      </c>
      <c r="J20" s="44" t="s">
        <v>359</v>
      </c>
    </row>
    <row r="21" spans="1:10" s="14" customFormat="1" ht="21" customHeight="1">
      <c r="A21" s="11">
        <v>15</v>
      </c>
      <c r="B21" s="40" t="s">
        <v>5</v>
      </c>
      <c r="C21" s="354">
        <v>1086692</v>
      </c>
      <c r="D21" s="354">
        <v>525635</v>
      </c>
      <c r="E21" s="354">
        <v>135668</v>
      </c>
      <c r="F21" s="354">
        <v>325874</v>
      </c>
      <c r="G21" s="354">
        <v>12871</v>
      </c>
      <c r="H21" s="354">
        <v>51128</v>
      </c>
      <c r="I21" s="354">
        <v>35516</v>
      </c>
      <c r="J21" s="44" t="s">
        <v>360</v>
      </c>
    </row>
    <row r="22" spans="1:10" s="14" customFormat="1" ht="21" customHeight="1">
      <c r="A22" s="11">
        <v>16</v>
      </c>
      <c r="B22" s="40" t="s">
        <v>16</v>
      </c>
      <c r="C22" s="354">
        <v>2449530</v>
      </c>
      <c r="D22" s="354">
        <v>2121907</v>
      </c>
      <c r="E22" s="354">
        <v>90313</v>
      </c>
      <c r="F22" s="354">
        <v>153705</v>
      </c>
      <c r="G22" s="354">
        <v>11617</v>
      </c>
      <c r="H22" s="354">
        <v>22251</v>
      </c>
      <c r="I22" s="354">
        <v>49737</v>
      </c>
      <c r="J22" s="44" t="s">
        <v>361</v>
      </c>
    </row>
    <row r="23" spans="1:10" s="14" customFormat="1" ht="21" customHeight="1">
      <c r="A23" s="11">
        <v>17</v>
      </c>
      <c r="B23" s="40" t="s">
        <v>18</v>
      </c>
      <c r="C23" s="354">
        <v>10936</v>
      </c>
      <c r="D23" s="354">
        <v>6717</v>
      </c>
      <c r="E23" s="354">
        <v>543</v>
      </c>
      <c r="F23" s="354">
        <v>215</v>
      </c>
      <c r="G23" s="354">
        <v>637</v>
      </c>
      <c r="H23" s="354">
        <v>483</v>
      </c>
      <c r="I23" s="354">
        <v>2341</v>
      </c>
      <c r="J23" s="44" t="s">
        <v>363</v>
      </c>
    </row>
    <row r="24" spans="1:10" s="14" customFormat="1" ht="21" customHeight="1">
      <c r="A24" s="11">
        <v>18</v>
      </c>
      <c r="B24" s="41" t="s">
        <v>35</v>
      </c>
      <c r="C24" s="354">
        <v>16240</v>
      </c>
      <c r="D24" s="354">
        <v>9189</v>
      </c>
      <c r="E24" s="354">
        <v>1707</v>
      </c>
      <c r="F24" s="354">
        <v>377</v>
      </c>
      <c r="G24" s="354">
        <v>460</v>
      </c>
      <c r="H24" s="354">
        <v>289</v>
      </c>
      <c r="I24" s="354">
        <v>4218</v>
      </c>
      <c r="J24" s="46" t="s">
        <v>364</v>
      </c>
    </row>
    <row r="25" spans="1:10" s="14" customFormat="1" ht="21" customHeight="1">
      <c r="A25" s="11">
        <v>19</v>
      </c>
      <c r="B25" s="41" t="s">
        <v>19</v>
      </c>
      <c r="C25" s="354">
        <v>15268</v>
      </c>
      <c r="D25" s="354">
        <v>626</v>
      </c>
      <c r="E25" s="354">
        <v>4859</v>
      </c>
      <c r="F25" s="354">
        <v>2331</v>
      </c>
      <c r="G25" s="354">
        <v>1383</v>
      </c>
      <c r="H25" s="354">
        <v>2304</v>
      </c>
      <c r="I25" s="354">
        <v>3765</v>
      </c>
      <c r="J25" s="46" t="s">
        <v>365</v>
      </c>
    </row>
    <row r="26" spans="1:10" s="14" customFormat="1" ht="21" customHeight="1">
      <c r="A26" s="11">
        <v>20</v>
      </c>
      <c r="B26" s="40" t="s">
        <v>20</v>
      </c>
      <c r="C26" s="354">
        <v>350306</v>
      </c>
      <c r="D26" s="354">
        <v>122649</v>
      </c>
      <c r="E26" s="354">
        <v>19897</v>
      </c>
      <c r="F26" s="354">
        <v>137272</v>
      </c>
      <c r="G26" s="354">
        <v>15335</v>
      </c>
      <c r="H26" s="354">
        <v>46841</v>
      </c>
      <c r="I26" s="354">
        <v>8312</v>
      </c>
      <c r="J26" s="44" t="s">
        <v>366</v>
      </c>
    </row>
    <row r="27" spans="1:10" s="14" customFormat="1" ht="21" customHeight="1">
      <c r="A27" s="11">
        <v>21</v>
      </c>
      <c r="B27" s="40" t="s">
        <v>21</v>
      </c>
      <c r="C27" s="354">
        <v>296482</v>
      </c>
      <c r="D27" s="354">
        <v>179047</v>
      </c>
      <c r="E27" s="354">
        <v>27849</v>
      </c>
      <c r="F27" s="354">
        <v>85062</v>
      </c>
      <c r="G27" s="354">
        <v>377</v>
      </c>
      <c r="H27" s="354">
        <v>258</v>
      </c>
      <c r="I27" s="354">
        <v>3889</v>
      </c>
      <c r="J27" s="44" t="s">
        <v>367</v>
      </c>
    </row>
    <row r="28" spans="1:10" s="14" customFormat="1" ht="21" customHeight="1">
      <c r="A28" s="11">
        <v>22</v>
      </c>
      <c r="B28" s="40" t="s">
        <v>27</v>
      </c>
      <c r="C28" s="354">
        <v>383134</v>
      </c>
      <c r="D28" s="354">
        <v>291176</v>
      </c>
      <c r="E28" s="354">
        <v>26933</v>
      </c>
      <c r="F28" s="354">
        <v>41139</v>
      </c>
      <c r="G28" s="354">
        <v>2059</v>
      </c>
      <c r="H28" s="354">
        <v>2461</v>
      </c>
      <c r="I28" s="354">
        <v>19366</v>
      </c>
      <c r="J28" s="44" t="s">
        <v>368</v>
      </c>
    </row>
    <row r="29" spans="1:10" s="14" customFormat="1" ht="21" customHeight="1">
      <c r="A29" s="11">
        <v>23</v>
      </c>
      <c r="B29" s="41" t="s">
        <v>6</v>
      </c>
      <c r="C29" s="354">
        <v>8612</v>
      </c>
      <c r="D29" s="354">
        <v>6170</v>
      </c>
      <c r="E29" s="354">
        <v>1808</v>
      </c>
      <c r="F29" s="354">
        <v>6</v>
      </c>
      <c r="G29" s="354">
        <v>24</v>
      </c>
      <c r="H29" s="354" t="s">
        <v>26</v>
      </c>
      <c r="I29" s="354">
        <v>604</v>
      </c>
      <c r="J29" s="46" t="s">
        <v>369</v>
      </c>
    </row>
    <row r="30" spans="1:10" s="14" customFormat="1" ht="21" customHeight="1">
      <c r="A30" s="11">
        <v>24</v>
      </c>
      <c r="B30" s="40" t="s">
        <v>22</v>
      </c>
      <c r="C30" s="354">
        <v>1451690</v>
      </c>
      <c r="D30" s="354">
        <v>974400</v>
      </c>
      <c r="E30" s="354">
        <v>196122</v>
      </c>
      <c r="F30" s="354">
        <v>193264</v>
      </c>
      <c r="G30" s="354">
        <v>12137</v>
      </c>
      <c r="H30" s="354">
        <v>28245</v>
      </c>
      <c r="I30" s="354">
        <v>47522</v>
      </c>
      <c r="J30" s="44" t="s">
        <v>370</v>
      </c>
    </row>
    <row r="31" spans="1:10" s="14" customFormat="1" ht="21" customHeight="1">
      <c r="A31" s="11">
        <v>25</v>
      </c>
      <c r="B31" s="40" t="s">
        <v>23</v>
      </c>
      <c r="C31" s="354">
        <v>33830</v>
      </c>
      <c r="D31" s="354">
        <v>16372</v>
      </c>
      <c r="E31" s="354">
        <v>3555</v>
      </c>
      <c r="F31" s="354">
        <v>12527</v>
      </c>
      <c r="G31" s="354">
        <v>203</v>
      </c>
      <c r="H31" s="354">
        <v>732</v>
      </c>
      <c r="I31" s="354">
        <v>441</v>
      </c>
      <c r="J31" s="44" t="s">
        <v>371</v>
      </c>
    </row>
    <row r="32" spans="1:10" s="14" customFormat="1" ht="21" customHeight="1">
      <c r="A32" s="11">
        <v>26</v>
      </c>
      <c r="B32" s="40" t="s">
        <v>7</v>
      </c>
      <c r="C32" s="354">
        <v>992728</v>
      </c>
      <c r="D32" s="354">
        <v>383273</v>
      </c>
      <c r="E32" s="354">
        <v>67573</v>
      </c>
      <c r="F32" s="354">
        <v>518549</v>
      </c>
      <c r="G32" s="354">
        <v>3602</v>
      </c>
      <c r="H32" s="354">
        <v>3772</v>
      </c>
      <c r="I32" s="354">
        <v>15959</v>
      </c>
      <c r="J32" s="44" t="s">
        <v>372</v>
      </c>
    </row>
    <row r="33" spans="1:10" s="14" customFormat="1" ht="21" customHeight="1">
      <c r="A33" s="11">
        <v>27</v>
      </c>
      <c r="B33" s="40" t="s">
        <v>24</v>
      </c>
      <c r="C33" s="354">
        <v>89398</v>
      </c>
      <c r="D33" s="354">
        <v>61001</v>
      </c>
      <c r="E33" s="354">
        <v>4944</v>
      </c>
      <c r="F33" s="354">
        <v>22357</v>
      </c>
      <c r="G33" s="354">
        <v>132</v>
      </c>
      <c r="H33" s="354">
        <v>51</v>
      </c>
      <c r="I33" s="354">
        <v>913</v>
      </c>
      <c r="J33" s="44" t="s">
        <v>373</v>
      </c>
    </row>
    <row r="34" spans="1:10" s="14" customFormat="1" ht="21" customHeight="1">
      <c r="A34" s="11">
        <v>28</v>
      </c>
      <c r="B34" s="40" t="s">
        <v>8</v>
      </c>
      <c r="C34" s="354">
        <v>1393319</v>
      </c>
      <c r="D34" s="354">
        <v>776557</v>
      </c>
      <c r="E34" s="354">
        <v>103869</v>
      </c>
      <c r="F34" s="354">
        <v>452838</v>
      </c>
      <c r="G34" s="354">
        <v>8305</v>
      </c>
      <c r="H34" s="354">
        <v>28696</v>
      </c>
      <c r="I34" s="354">
        <v>23054</v>
      </c>
      <c r="J34" s="44" t="s">
        <v>374</v>
      </c>
    </row>
    <row r="35" spans="1:10" s="14" customFormat="1" ht="36" customHeight="1">
      <c r="A35" s="11">
        <v>29</v>
      </c>
      <c r="B35" s="12" t="s">
        <v>454</v>
      </c>
      <c r="C35" s="354">
        <v>3053</v>
      </c>
      <c r="D35" s="354">
        <v>2923</v>
      </c>
      <c r="E35" s="354">
        <v>16</v>
      </c>
      <c r="F35" s="354">
        <v>3</v>
      </c>
      <c r="G35" s="354" t="s">
        <v>26</v>
      </c>
      <c r="H35" s="354">
        <v>94</v>
      </c>
      <c r="I35" s="354">
        <v>17</v>
      </c>
      <c r="J35" s="47" t="s">
        <v>393</v>
      </c>
    </row>
    <row r="36" spans="1:10" s="14" customFormat="1" ht="21" customHeight="1">
      <c r="A36" s="11">
        <v>30</v>
      </c>
      <c r="B36" s="40" t="s">
        <v>29</v>
      </c>
      <c r="C36" s="354">
        <v>22080</v>
      </c>
      <c r="D36" s="354">
        <v>16019</v>
      </c>
      <c r="E36" s="354">
        <v>4544</v>
      </c>
      <c r="F36" s="354">
        <v>1121</v>
      </c>
      <c r="G36" s="354">
        <v>81</v>
      </c>
      <c r="H36" s="354">
        <v>7</v>
      </c>
      <c r="I36" s="354">
        <v>308</v>
      </c>
      <c r="J36" s="44" t="s">
        <v>376</v>
      </c>
    </row>
    <row r="37" spans="1:10" s="14" customFormat="1" ht="21" customHeight="1">
      <c r="A37" s="11">
        <v>31</v>
      </c>
      <c r="B37" s="40" t="s">
        <v>31</v>
      </c>
      <c r="C37" s="354">
        <v>35070</v>
      </c>
      <c r="D37" s="354">
        <v>31959</v>
      </c>
      <c r="E37" s="354">
        <v>2487</v>
      </c>
      <c r="F37" s="354">
        <v>406</v>
      </c>
      <c r="G37" s="354">
        <v>12</v>
      </c>
      <c r="H37" s="354">
        <v>136</v>
      </c>
      <c r="I37" s="354">
        <v>70</v>
      </c>
      <c r="J37" s="44" t="s">
        <v>380</v>
      </c>
    </row>
    <row r="38" spans="1:10" s="14" customFormat="1" ht="21" customHeight="1">
      <c r="A38" s="483" t="s">
        <v>148</v>
      </c>
      <c r="B38" s="484"/>
      <c r="C38" s="361">
        <f t="shared" ref="C38:H38" si="0">SUM(C7:C37)</f>
        <v>13749424</v>
      </c>
      <c r="D38" s="361">
        <f t="shared" si="0"/>
        <v>8981772</v>
      </c>
      <c r="E38" s="361">
        <f t="shared" si="0"/>
        <v>1192428</v>
      </c>
      <c r="F38" s="361">
        <f t="shared" si="0"/>
        <v>2792036</v>
      </c>
      <c r="G38" s="361">
        <f t="shared" si="0"/>
        <v>105947</v>
      </c>
      <c r="H38" s="361">
        <f t="shared" si="0"/>
        <v>309540</v>
      </c>
      <c r="I38" s="361">
        <f>SUM(I7:I37)</f>
        <v>367701</v>
      </c>
      <c r="J38" s="297" t="s">
        <v>385</v>
      </c>
    </row>
    <row r="39" spans="1:10" s="14" customFormat="1" ht="20.25" customHeight="1">
      <c r="A39" s="485" t="s">
        <v>701</v>
      </c>
      <c r="B39" s="485"/>
      <c r="C39" s="485"/>
      <c r="D39" s="485"/>
      <c r="E39" s="485"/>
      <c r="F39" s="485"/>
      <c r="G39" s="485"/>
      <c r="H39" s="485"/>
      <c r="I39" s="485"/>
      <c r="J39" s="485"/>
    </row>
    <row r="40" spans="1:10" s="14" customFormat="1" ht="20.25" customHeight="1">
      <c r="A40" s="493" t="s">
        <v>703</v>
      </c>
      <c r="B40" s="493"/>
      <c r="C40" s="493"/>
      <c r="D40" s="493"/>
      <c r="E40" s="493"/>
      <c r="F40" s="493"/>
      <c r="G40" s="493"/>
      <c r="H40" s="493"/>
      <c r="I40" s="493"/>
      <c r="J40" s="493"/>
    </row>
    <row r="41" spans="1:10" s="14" customFormat="1" ht="29.25" customHeight="1">
      <c r="A41" s="494" t="s">
        <v>743</v>
      </c>
      <c r="B41" s="495"/>
      <c r="C41" s="495"/>
      <c r="D41" s="495"/>
      <c r="E41" s="495"/>
      <c r="F41" s="495"/>
      <c r="G41" s="495"/>
      <c r="H41" s="495"/>
      <c r="I41" s="495"/>
      <c r="J41" s="495"/>
    </row>
    <row r="42" spans="1:10" s="14" customFormat="1"/>
    <row r="43" spans="1:10" s="14" customFormat="1"/>
    <row r="44" spans="1:10" s="14" customFormat="1"/>
    <row r="45" spans="1:10" s="14" customFormat="1"/>
    <row r="46" spans="1:10" s="14" customFormat="1"/>
    <row r="47" spans="1:10" s="14" customFormat="1"/>
    <row r="48" spans="1:10" s="14" customFormat="1"/>
  </sheetData>
  <sortState ref="B6:K36">
    <sortCondition ref="B6:B36"/>
  </sortState>
  <mergeCells count="16">
    <mergeCell ref="A39:J39"/>
    <mergeCell ref="A40:J40"/>
    <mergeCell ref="A38:B38"/>
    <mergeCell ref="A41:J41"/>
    <mergeCell ref="A1:J1"/>
    <mergeCell ref="A2:J2"/>
    <mergeCell ref="J4:J6"/>
    <mergeCell ref="A4:A6"/>
    <mergeCell ref="B4:B6"/>
    <mergeCell ref="C4:I4"/>
    <mergeCell ref="C5:C6"/>
    <mergeCell ref="D5:E5"/>
    <mergeCell ref="F5:F6"/>
    <mergeCell ref="G5:H5"/>
    <mergeCell ref="I5:I6"/>
    <mergeCell ref="B3:J3"/>
  </mergeCells>
  <conditionalFormatting sqref="A7:J38">
    <cfRule type="expression" dxfId="6" priority="1">
      <formula>MOD(ROW(),3)=0</formula>
    </cfRule>
  </conditionalFormatting>
  <printOptions horizontalCentered="1"/>
  <pageMargins left="0.7" right="0.7" top="0.64" bottom="0.75" header="0.3" footer="0.3"/>
  <pageSetup paperSize="9" scale="87" orientation="landscape" r:id="rId1"/>
  <legacyDrawingHF r:id="rId2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40"/>
  <sheetViews>
    <sheetView view="pageBreakPreview" zoomScale="80" zoomScaleSheetLayoutView="80" workbookViewId="0">
      <selection activeCell="D31" sqref="D31"/>
    </sheetView>
  </sheetViews>
  <sheetFormatPr defaultColWidth="9.140625" defaultRowHeight="15"/>
  <cols>
    <col min="1" max="1" width="8" style="10" customWidth="1"/>
    <col min="2" max="2" width="17.42578125" style="10" customWidth="1"/>
    <col min="3" max="3" width="16.140625" style="10" customWidth="1"/>
    <col min="4" max="4" width="15.28515625" style="10" customWidth="1"/>
    <col min="5" max="5" width="16.42578125" style="10" customWidth="1"/>
    <col min="6" max="6" width="15" style="10" customWidth="1"/>
    <col min="7" max="7" width="22.140625" style="10" customWidth="1"/>
    <col min="8" max="16384" width="9.140625" style="10"/>
  </cols>
  <sheetData>
    <row r="1" spans="1:9" s="16" customFormat="1" ht="23.1" customHeight="1">
      <c r="A1" s="500" t="s">
        <v>564</v>
      </c>
      <c r="B1" s="500"/>
      <c r="C1" s="500"/>
      <c r="D1" s="500"/>
      <c r="E1" s="500"/>
      <c r="F1" s="500"/>
      <c r="G1" s="500"/>
    </row>
    <row r="2" spans="1:9" s="16" customFormat="1" ht="23.1" customHeight="1">
      <c r="A2" s="501" t="s">
        <v>565</v>
      </c>
      <c r="B2" s="501"/>
      <c r="C2" s="501"/>
      <c r="D2" s="501"/>
      <c r="E2" s="501"/>
      <c r="F2" s="501"/>
      <c r="G2" s="501"/>
      <c r="I2" s="240"/>
    </row>
    <row r="3" spans="1:9" s="16" customFormat="1" ht="23.1" customHeight="1">
      <c r="A3" s="507" t="s">
        <v>323</v>
      </c>
      <c r="B3" s="507"/>
      <c r="C3" s="507"/>
      <c r="D3" s="507"/>
      <c r="E3" s="507"/>
      <c r="F3" s="507"/>
      <c r="G3" s="507"/>
    </row>
    <row r="4" spans="1:9" s="195" customFormat="1" ht="35.1" customHeight="1">
      <c r="A4" s="454" t="s">
        <v>720</v>
      </c>
      <c r="B4" s="491" t="s">
        <v>704</v>
      </c>
      <c r="C4" s="502" t="s">
        <v>263</v>
      </c>
      <c r="D4" s="503" t="s">
        <v>644</v>
      </c>
      <c r="E4" s="504"/>
      <c r="F4" s="505"/>
      <c r="G4" s="506" t="s">
        <v>251</v>
      </c>
    </row>
    <row r="5" spans="1:9" s="195" customFormat="1" ht="60" customHeight="1">
      <c r="A5" s="455"/>
      <c r="B5" s="491"/>
      <c r="C5" s="502"/>
      <c r="D5" s="329" t="s">
        <v>540</v>
      </c>
      <c r="E5" s="329" t="s">
        <v>645</v>
      </c>
      <c r="F5" s="329" t="s">
        <v>646</v>
      </c>
      <c r="G5" s="506"/>
    </row>
    <row r="6" spans="1:9" s="16" customFormat="1" ht="21.95" customHeight="1">
      <c r="A6" s="11">
        <v>1</v>
      </c>
      <c r="B6" s="40" t="s">
        <v>10</v>
      </c>
      <c r="C6" s="354">
        <v>2421268</v>
      </c>
      <c r="D6" s="354">
        <v>1046362</v>
      </c>
      <c r="E6" s="354">
        <v>1073653</v>
      </c>
      <c r="F6" s="354">
        <v>301253</v>
      </c>
      <c r="G6" s="44" t="s">
        <v>346</v>
      </c>
    </row>
    <row r="7" spans="1:9" s="16" customFormat="1" ht="21.95" customHeight="1">
      <c r="A7" s="11">
        <v>2</v>
      </c>
      <c r="B7" s="42" t="s">
        <v>11</v>
      </c>
      <c r="C7" s="354">
        <v>4005</v>
      </c>
      <c r="D7" s="354">
        <v>167</v>
      </c>
      <c r="E7" s="354">
        <v>1342</v>
      </c>
      <c r="F7" s="354">
        <v>2496</v>
      </c>
      <c r="G7" s="45" t="s">
        <v>347</v>
      </c>
    </row>
    <row r="8" spans="1:9" s="16" customFormat="1" ht="21.95" customHeight="1">
      <c r="A8" s="11">
        <v>3</v>
      </c>
      <c r="B8" s="40" t="s">
        <v>0</v>
      </c>
      <c r="C8" s="354">
        <v>48122</v>
      </c>
      <c r="D8" s="354">
        <v>5816</v>
      </c>
      <c r="E8" s="354">
        <v>18197</v>
      </c>
      <c r="F8" s="354">
        <v>24109</v>
      </c>
      <c r="G8" s="44" t="s">
        <v>348</v>
      </c>
    </row>
    <row r="9" spans="1:9" s="16" customFormat="1" ht="21.95" customHeight="1">
      <c r="A9" s="11">
        <v>4</v>
      </c>
      <c r="B9" s="40" t="s">
        <v>1</v>
      </c>
      <c r="C9" s="354">
        <v>194065</v>
      </c>
      <c r="D9" s="354">
        <v>37351</v>
      </c>
      <c r="E9" s="354">
        <v>76664</v>
      </c>
      <c r="F9" s="354">
        <v>80050</v>
      </c>
      <c r="G9" s="44" t="s">
        <v>349</v>
      </c>
    </row>
    <row r="10" spans="1:9" s="16" customFormat="1" ht="21.95" customHeight="1">
      <c r="A10" s="11">
        <v>5</v>
      </c>
      <c r="B10" s="40" t="s">
        <v>34</v>
      </c>
      <c r="C10" s="354">
        <v>395297</v>
      </c>
      <c r="D10" s="354">
        <v>40181</v>
      </c>
      <c r="E10" s="354">
        <v>224370</v>
      </c>
      <c r="F10" s="354">
        <v>130746</v>
      </c>
      <c r="G10" s="44" t="s">
        <v>350</v>
      </c>
    </row>
    <row r="11" spans="1:9" s="16" customFormat="1" ht="21.95" customHeight="1">
      <c r="A11" s="11">
        <v>6</v>
      </c>
      <c r="B11" s="40" t="s">
        <v>12</v>
      </c>
      <c r="C11" s="354">
        <v>383609</v>
      </c>
      <c r="D11" s="354">
        <v>186803</v>
      </c>
      <c r="E11" s="354">
        <v>174837</v>
      </c>
      <c r="F11" s="354">
        <v>21969</v>
      </c>
      <c r="G11" s="44" t="s">
        <v>351</v>
      </c>
    </row>
    <row r="12" spans="1:9" s="16" customFormat="1" ht="21.95" customHeight="1">
      <c r="A12" s="11">
        <v>7</v>
      </c>
      <c r="B12" s="40" t="s">
        <v>13</v>
      </c>
      <c r="C12" s="354">
        <v>4846</v>
      </c>
      <c r="D12" s="354">
        <v>2980</v>
      </c>
      <c r="E12" s="354">
        <v>1155</v>
      </c>
      <c r="F12" s="354">
        <v>711</v>
      </c>
      <c r="G12" s="44" t="s">
        <v>352</v>
      </c>
    </row>
    <row r="13" spans="1:9" s="16" customFormat="1" ht="21.95" customHeight="1">
      <c r="A13" s="11">
        <v>8</v>
      </c>
      <c r="B13" s="40" t="s">
        <v>25</v>
      </c>
      <c r="C13" s="354">
        <v>360291</v>
      </c>
      <c r="D13" s="354">
        <v>182157</v>
      </c>
      <c r="E13" s="354">
        <v>78861</v>
      </c>
      <c r="F13" s="354">
        <v>99273</v>
      </c>
      <c r="G13" s="44" t="s">
        <v>353</v>
      </c>
    </row>
    <row r="14" spans="1:9" s="16" customFormat="1" ht="21.95" customHeight="1">
      <c r="A14" s="11">
        <v>9</v>
      </c>
      <c r="B14" s="40" t="s">
        <v>14</v>
      </c>
      <c r="C14" s="354">
        <v>325997</v>
      </c>
      <c r="D14" s="354">
        <v>125103</v>
      </c>
      <c r="E14" s="354">
        <v>169676</v>
      </c>
      <c r="F14" s="354">
        <v>31218</v>
      </c>
      <c r="G14" s="44" t="s">
        <v>354</v>
      </c>
    </row>
    <row r="15" spans="1:9" s="16" customFormat="1" ht="21.95" customHeight="1">
      <c r="A15" s="11">
        <v>10</v>
      </c>
      <c r="B15" s="40" t="s">
        <v>2</v>
      </c>
      <c r="C15" s="354">
        <v>14240</v>
      </c>
      <c r="D15" s="354">
        <v>8249</v>
      </c>
      <c r="E15" s="354">
        <v>4497</v>
      </c>
      <c r="F15" s="354">
        <v>1494</v>
      </c>
      <c r="G15" s="44" t="s">
        <v>355</v>
      </c>
    </row>
    <row r="16" spans="1:9" s="16" customFormat="1" ht="21.95" customHeight="1">
      <c r="A16" s="11">
        <v>11</v>
      </c>
      <c r="B16" s="40" t="s">
        <v>32</v>
      </c>
      <c r="C16" s="354">
        <v>96990</v>
      </c>
      <c r="D16" s="354">
        <v>26103</v>
      </c>
      <c r="E16" s="354">
        <v>52575</v>
      </c>
      <c r="F16" s="354">
        <v>18312</v>
      </c>
      <c r="G16" s="44" t="s">
        <v>356</v>
      </c>
    </row>
    <row r="17" spans="1:7" s="16" customFormat="1" ht="21.95" customHeight="1">
      <c r="A17" s="11">
        <v>12</v>
      </c>
      <c r="B17" s="40" t="s">
        <v>3</v>
      </c>
      <c r="C17" s="354">
        <v>79200</v>
      </c>
      <c r="D17" s="354">
        <v>11437</v>
      </c>
      <c r="E17" s="354">
        <v>32909</v>
      </c>
      <c r="F17" s="354">
        <v>34854</v>
      </c>
      <c r="G17" s="44" t="s">
        <v>357</v>
      </c>
    </row>
    <row r="18" spans="1:7" s="16" customFormat="1" ht="21.95" customHeight="1">
      <c r="A18" s="11">
        <v>13</v>
      </c>
      <c r="B18" s="40" t="s">
        <v>15</v>
      </c>
      <c r="C18" s="354">
        <v>728277</v>
      </c>
      <c r="D18" s="354">
        <v>253874</v>
      </c>
      <c r="E18" s="354">
        <v>357117</v>
      </c>
      <c r="F18" s="354">
        <v>117286</v>
      </c>
      <c r="G18" s="44" t="s">
        <v>358</v>
      </c>
    </row>
    <row r="19" spans="1:7" s="16" customFormat="1" ht="21.95" customHeight="1">
      <c r="A19" s="11">
        <v>14</v>
      </c>
      <c r="B19" s="40" t="s">
        <v>4</v>
      </c>
      <c r="C19" s="354">
        <v>54849</v>
      </c>
      <c r="D19" s="354">
        <v>17411</v>
      </c>
      <c r="E19" s="354">
        <v>16842</v>
      </c>
      <c r="F19" s="354">
        <v>20596</v>
      </c>
      <c r="G19" s="44" t="s">
        <v>359</v>
      </c>
    </row>
    <row r="20" spans="1:7" s="16" customFormat="1" ht="21.95" customHeight="1">
      <c r="A20" s="11">
        <v>15</v>
      </c>
      <c r="B20" s="40" t="s">
        <v>5</v>
      </c>
      <c r="C20" s="354">
        <v>1086692</v>
      </c>
      <c r="D20" s="354">
        <v>225749</v>
      </c>
      <c r="E20" s="354">
        <v>620412</v>
      </c>
      <c r="F20" s="354">
        <v>240531</v>
      </c>
      <c r="G20" s="44" t="s">
        <v>360</v>
      </c>
    </row>
    <row r="21" spans="1:7" s="16" customFormat="1" ht="21.95" customHeight="1">
      <c r="A21" s="11">
        <v>16</v>
      </c>
      <c r="B21" s="40" t="s">
        <v>16</v>
      </c>
      <c r="C21" s="354">
        <v>2449530</v>
      </c>
      <c r="D21" s="354">
        <v>1407141</v>
      </c>
      <c r="E21" s="354">
        <v>853050</v>
      </c>
      <c r="F21" s="354">
        <v>189339</v>
      </c>
      <c r="G21" s="44" t="s">
        <v>361</v>
      </c>
    </row>
    <row r="22" spans="1:7" s="16" customFormat="1" ht="21.95" customHeight="1">
      <c r="A22" s="11">
        <v>17</v>
      </c>
      <c r="B22" s="40" t="s">
        <v>18</v>
      </c>
      <c r="C22" s="354">
        <v>10936</v>
      </c>
      <c r="D22" s="354">
        <v>2140</v>
      </c>
      <c r="E22" s="354">
        <v>6733</v>
      </c>
      <c r="F22" s="354">
        <v>2063</v>
      </c>
      <c r="G22" s="44" t="s">
        <v>363</v>
      </c>
    </row>
    <row r="23" spans="1:7" s="16" customFormat="1" ht="21.95" customHeight="1">
      <c r="A23" s="11">
        <v>18</v>
      </c>
      <c r="B23" s="41" t="s">
        <v>35</v>
      </c>
      <c r="C23" s="354">
        <v>16240</v>
      </c>
      <c r="D23" s="354">
        <v>3866</v>
      </c>
      <c r="E23" s="354">
        <v>9964</v>
      </c>
      <c r="F23" s="354">
        <v>2410</v>
      </c>
      <c r="G23" s="46" t="s">
        <v>364</v>
      </c>
    </row>
    <row r="24" spans="1:7" s="16" customFormat="1" ht="21.95" customHeight="1">
      <c r="A24" s="11">
        <v>19</v>
      </c>
      <c r="B24" s="41" t="s">
        <v>19</v>
      </c>
      <c r="C24" s="354">
        <v>15268</v>
      </c>
      <c r="D24" s="354">
        <v>765</v>
      </c>
      <c r="E24" s="354">
        <v>12208</v>
      </c>
      <c r="F24" s="354">
        <v>2295</v>
      </c>
      <c r="G24" s="46" t="s">
        <v>365</v>
      </c>
    </row>
    <row r="25" spans="1:7" s="16" customFormat="1" ht="21.95" customHeight="1">
      <c r="A25" s="11">
        <v>20</v>
      </c>
      <c r="B25" s="40" t="s">
        <v>20</v>
      </c>
      <c r="C25" s="354">
        <v>350306</v>
      </c>
      <c r="D25" s="354">
        <v>32821</v>
      </c>
      <c r="E25" s="354">
        <v>128589</v>
      </c>
      <c r="F25" s="354">
        <v>188896</v>
      </c>
      <c r="G25" s="44" t="s">
        <v>366</v>
      </c>
    </row>
    <row r="26" spans="1:7" s="16" customFormat="1" ht="21.95" customHeight="1">
      <c r="A26" s="11">
        <v>21</v>
      </c>
      <c r="B26" s="40" t="s">
        <v>21</v>
      </c>
      <c r="C26" s="354">
        <v>296482</v>
      </c>
      <c r="D26" s="354">
        <v>147782</v>
      </c>
      <c r="E26" s="354">
        <v>115160</v>
      </c>
      <c r="F26" s="354">
        <v>33540</v>
      </c>
      <c r="G26" s="44" t="s">
        <v>367</v>
      </c>
    </row>
    <row r="27" spans="1:7" s="16" customFormat="1" ht="21.95" customHeight="1">
      <c r="A27" s="11">
        <v>22</v>
      </c>
      <c r="B27" s="40" t="s">
        <v>27</v>
      </c>
      <c r="C27" s="354">
        <v>383134</v>
      </c>
      <c r="D27" s="354">
        <v>101944</v>
      </c>
      <c r="E27" s="354">
        <v>216983</v>
      </c>
      <c r="F27" s="354">
        <v>64207</v>
      </c>
      <c r="G27" s="44" t="s">
        <v>368</v>
      </c>
    </row>
    <row r="28" spans="1:7" s="16" customFormat="1" ht="21.95" customHeight="1">
      <c r="A28" s="11">
        <v>23</v>
      </c>
      <c r="B28" s="41" t="s">
        <v>6</v>
      </c>
      <c r="C28" s="354">
        <v>8612</v>
      </c>
      <c r="D28" s="354">
        <v>3043</v>
      </c>
      <c r="E28" s="354">
        <v>5149</v>
      </c>
      <c r="F28" s="354">
        <v>420</v>
      </c>
      <c r="G28" s="46" t="s">
        <v>369</v>
      </c>
    </row>
    <row r="29" spans="1:7" s="16" customFormat="1" ht="21.95" customHeight="1">
      <c r="A29" s="11">
        <v>24</v>
      </c>
      <c r="B29" s="40" t="s">
        <v>22</v>
      </c>
      <c r="C29" s="354">
        <v>1451690</v>
      </c>
      <c r="D29" s="354">
        <v>610503</v>
      </c>
      <c r="E29" s="354">
        <v>421360</v>
      </c>
      <c r="F29" s="354">
        <v>419827</v>
      </c>
      <c r="G29" s="44" t="s">
        <v>370</v>
      </c>
    </row>
    <row r="30" spans="1:7" s="16" customFormat="1" ht="21.95" customHeight="1">
      <c r="A30" s="11">
        <v>25</v>
      </c>
      <c r="B30" s="40" t="s">
        <v>23</v>
      </c>
      <c r="C30" s="354">
        <v>33830</v>
      </c>
      <c r="D30" s="354">
        <v>1315</v>
      </c>
      <c r="E30" s="354">
        <v>14665</v>
      </c>
      <c r="F30" s="354">
        <v>17850</v>
      </c>
      <c r="G30" s="44" t="s">
        <v>371</v>
      </c>
    </row>
    <row r="31" spans="1:7" s="16" customFormat="1" ht="21.95" customHeight="1">
      <c r="A31" s="11">
        <v>26</v>
      </c>
      <c r="B31" s="40" t="s">
        <v>7</v>
      </c>
      <c r="C31" s="354">
        <v>992728</v>
      </c>
      <c r="D31" s="354">
        <v>213616</v>
      </c>
      <c r="E31" s="354">
        <v>702274</v>
      </c>
      <c r="F31" s="354">
        <v>76838</v>
      </c>
      <c r="G31" s="44" t="s">
        <v>372</v>
      </c>
    </row>
    <row r="32" spans="1:7" s="16" customFormat="1" ht="21.95" customHeight="1">
      <c r="A32" s="11">
        <v>27</v>
      </c>
      <c r="B32" s="40" t="s">
        <v>24</v>
      </c>
      <c r="C32" s="354">
        <v>89398</v>
      </c>
      <c r="D32" s="354">
        <v>26661</v>
      </c>
      <c r="E32" s="354">
        <v>57555</v>
      </c>
      <c r="F32" s="354">
        <v>5182</v>
      </c>
      <c r="G32" s="44" t="s">
        <v>373</v>
      </c>
    </row>
    <row r="33" spans="1:7" s="16" customFormat="1" ht="21.95" customHeight="1">
      <c r="A33" s="11">
        <v>28</v>
      </c>
      <c r="B33" s="40" t="s">
        <v>8</v>
      </c>
      <c r="C33" s="354">
        <v>1393319</v>
      </c>
      <c r="D33" s="354">
        <v>347827</v>
      </c>
      <c r="E33" s="354">
        <v>609599</v>
      </c>
      <c r="F33" s="354">
        <v>435893</v>
      </c>
      <c r="G33" s="44" t="s">
        <v>374</v>
      </c>
    </row>
    <row r="34" spans="1:7" s="16" customFormat="1" ht="37.5" customHeight="1">
      <c r="A34" s="11">
        <v>29</v>
      </c>
      <c r="B34" s="12" t="s">
        <v>149</v>
      </c>
      <c r="C34" s="354">
        <v>3053</v>
      </c>
      <c r="D34" s="354">
        <v>313</v>
      </c>
      <c r="E34" s="354">
        <v>2506</v>
      </c>
      <c r="F34" s="354">
        <v>234</v>
      </c>
      <c r="G34" s="47" t="s">
        <v>702</v>
      </c>
    </row>
    <row r="35" spans="1:7" s="16" customFormat="1" ht="21.95" customHeight="1">
      <c r="A35" s="11">
        <v>30</v>
      </c>
      <c r="B35" s="40" t="s">
        <v>29</v>
      </c>
      <c r="C35" s="354">
        <v>22080</v>
      </c>
      <c r="D35" s="354">
        <v>3441</v>
      </c>
      <c r="E35" s="354">
        <v>12545</v>
      </c>
      <c r="F35" s="354">
        <v>6094</v>
      </c>
      <c r="G35" s="44" t="s">
        <v>376</v>
      </c>
    </row>
    <row r="36" spans="1:7" s="16" customFormat="1" ht="21.95" customHeight="1">
      <c r="A36" s="11">
        <v>31</v>
      </c>
      <c r="B36" s="40" t="s">
        <v>31</v>
      </c>
      <c r="C36" s="354">
        <v>35070</v>
      </c>
      <c r="D36" s="354">
        <v>7324</v>
      </c>
      <c r="E36" s="354">
        <v>18656</v>
      </c>
      <c r="F36" s="354">
        <v>9090</v>
      </c>
      <c r="G36" s="44" t="s">
        <v>380</v>
      </c>
    </row>
    <row r="37" spans="1:7" s="16" customFormat="1" ht="21.95" customHeight="1">
      <c r="A37" s="483" t="s">
        <v>148</v>
      </c>
      <c r="B37" s="484"/>
      <c r="C37" s="361">
        <f>SUM(C6:C36)</f>
        <v>13749424</v>
      </c>
      <c r="D37" s="361">
        <f>SUM(D6:D36)</f>
        <v>5080245</v>
      </c>
      <c r="E37" s="361">
        <f>SUM(E6:E36)</f>
        <v>6090103</v>
      </c>
      <c r="F37" s="361">
        <f>SUM(F6:F36)</f>
        <v>2579076</v>
      </c>
      <c r="G37" s="297" t="s">
        <v>385</v>
      </c>
    </row>
    <row r="38" spans="1:7" s="16" customFormat="1" ht="34.5" customHeight="1">
      <c r="A38" s="451" t="s">
        <v>701</v>
      </c>
      <c r="B38" s="451"/>
      <c r="C38" s="451"/>
      <c r="D38" s="451"/>
      <c r="E38" s="451"/>
      <c r="F38" s="451"/>
      <c r="G38" s="451"/>
    </row>
    <row r="39" spans="1:7" s="16" customFormat="1" ht="20.100000000000001" customHeight="1">
      <c r="A39" s="499" t="s">
        <v>703</v>
      </c>
      <c r="B39" s="499"/>
      <c r="C39" s="499"/>
      <c r="D39" s="499"/>
      <c r="E39" s="499"/>
      <c r="F39" s="499"/>
      <c r="G39" s="499"/>
    </row>
    <row r="40" spans="1:7" s="16" customFormat="1" ht="51.75" customHeight="1">
      <c r="A40" s="494" t="s">
        <v>742</v>
      </c>
      <c r="B40" s="495"/>
      <c r="C40" s="495"/>
      <c r="D40" s="495"/>
      <c r="E40" s="495"/>
      <c r="F40" s="495"/>
      <c r="G40" s="495"/>
    </row>
  </sheetData>
  <sortState ref="B5:H35">
    <sortCondition ref="B5:B35"/>
  </sortState>
  <mergeCells count="12">
    <mergeCell ref="A37:B37"/>
    <mergeCell ref="A39:G39"/>
    <mergeCell ref="A38:G38"/>
    <mergeCell ref="A40:G40"/>
    <mergeCell ref="A1:G1"/>
    <mergeCell ref="A2:G2"/>
    <mergeCell ref="B4:B5"/>
    <mergeCell ref="C4:C5"/>
    <mergeCell ref="D4:F4"/>
    <mergeCell ref="A4:A5"/>
    <mergeCell ref="G4:G5"/>
    <mergeCell ref="A3:G3"/>
  </mergeCells>
  <conditionalFormatting sqref="A6:G37">
    <cfRule type="expression" dxfId="5" priority="1">
      <formula>MOD(ROW(),3)=2</formula>
    </cfRule>
  </conditionalFormatting>
  <printOptions horizontalCentered="1"/>
  <pageMargins left="0.7" right="0.7" top="0.64" bottom="0.75" header="0.3" footer="0.3"/>
  <pageSetup paperSize="9" scale="87" orientation="portrait" r:id="rId1"/>
  <legacyDrawingHF r:id="rId2"/>
</worksheet>
</file>

<file path=xl/worksheets/sheet15.xml><?xml version="1.0" encoding="utf-8"?>
<worksheet xmlns="http://schemas.openxmlformats.org/spreadsheetml/2006/main" xmlns:r="http://schemas.openxmlformats.org/officeDocument/2006/relationships">
  <dimension ref="A1:P24"/>
  <sheetViews>
    <sheetView view="pageBreakPreview" zoomScaleSheetLayoutView="100" workbookViewId="0">
      <selection activeCell="D31" sqref="D31"/>
    </sheetView>
  </sheetViews>
  <sheetFormatPr defaultColWidth="9.140625" defaultRowHeight="15"/>
  <cols>
    <col min="1" max="1" width="18.42578125" style="34" customWidth="1"/>
    <col min="2" max="2" width="20.5703125" style="201" customWidth="1"/>
    <col min="3" max="6" width="9.28515625" style="34" hidden="1" customWidth="1"/>
    <col min="7" max="7" width="9.140625" style="34" hidden="1" customWidth="1"/>
    <col min="8" max="8" width="9.28515625" style="34" customWidth="1"/>
    <col min="9" max="10" width="11" style="34" bestFit="1" customWidth="1"/>
    <col min="11" max="11" width="11.42578125" style="34" customWidth="1"/>
    <col min="12" max="12" width="10.7109375" style="34" customWidth="1"/>
    <col min="13" max="13" width="11" style="34" bestFit="1" customWidth="1"/>
    <col min="14" max="14" width="12" style="34" customWidth="1"/>
    <col min="15" max="15" width="11.85546875" style="34" customWidth="1"/>
    <col min="16" max="16" width="20.140625" style="34" customWidth="1"/>
    <col min="17" max="16384" width="9.140625" style="34"/>
  </cols>
  <sheetData>
    <row r="1" spans="1:16" s="145" customFormat="1" ht="20.100000000000001" customHeight="1">
      <c r="A1" s="432" t="s">
        <v>566</v>
      </c>
      <c r="B1" s="432"/>
      <c r="C1" s="432"/>
      <c r="D1" s="432"/>
      <c r="E1" s="432"/>
      <c r="F1" s="432"/>
      <c r="G1" s="432"/>
      <c r="H1" s="432"/>
      <c r="I1" s="432"/>
      <c r="J1" s="432"/>
      <c r="K1" s="432"/>
      <c r="L1" s="432"/>
      <c r="M1" s="432"/>
      <c r="N1" s="432"/>
      <c r="O1" s="432"/>
      <c r="P1" s="432"/>
    </row>
    <row r="2" spans="1:16" s="145" customFormat="1" ht="20.100000000000001" customHeight="1">
      <c r="A2" s="432" t="s">
        <v>567</v>
      </c>
      <c r="B2" s="432"/>
      <c r="C2" s="432"/>
      <c r="D2" s="432"/>
      <c r="E2" s="432"/>
      <c r="F2" s="432"/>
      <c r="G2" s="432"/>
      <c r="H2" s="432"/>
      <c r="I2" s="432"/>
      <c r="J2" s="432"/>
      <c r="K2" s="432"/>
      <c r="L2" s="432"/>
      <c r="M2" s="432"/>
      <c r="N2" s="432"/>
      <c r="O2" s="432"/>
      <c r="P2" s="432"/>
    </row>
    <row r="3" spans="1:16" s="154" customFormat="1" ht="35.1" customHeight="1">
      <c r="A3" s="323"/>
      <c r="B3" s="323" t="s">
        <v>463</v>
      </c>
      <c r="C3" s="323" t="s">
        <v>129</v>
      </c>
      <c r="D3" s="323" t="s">
        <v>45</v>
      </c>
      <c r="E3" s="323" t="s">
        <v>46</v>
      </c>
      <c r="F3" s="323" t="s">
        <v>47</v>
      </c>
      <c r="G3" s="323" t="s">
        <v>130</v>
      </c>
      <c r="H3" s="323" t="s">
        <v>48</v>
      </c>
      <c r="I3" s="323" t="s">
        <v>40</v>
      </c>
      <c r="J3" s="323" t="s">
        <v>41</v>
      </c>
      <c r="K3" s="323" t="s">
        <v>131</v>
      </c>
      <c r="L3" s="323" t="s">
        <v>42</v>
      </c>
      <c r="M3" s="323" t="s">
        <v>43</v>
      </c>
      <c r="N3" s="323" t="s">
        <v>44</v>
      </c>
      <c r="O3" s="316" t="s">
        <v>474</v>
      </c>
      <c r="P3" s="330"/>
    </row>
    <row r="4" spans="1:16" s="145" customFormat="1" ht="21.95" customHeight="1">
      <c r="A4" s="518" t="s">
        <v>132</v>
      </c>
      <c r="B4" s="519"/>
      <c r="C4" s="519"/>
      <c r="D4" s="519"/>
      <c r="E4" s="519"/>
      <c r="F4" s="519"/>
      <c r="G4" s="519"/>
      <c r="H4" s="519"/>
      <c r="I4" s="519"/>
      <c r="J4" s="519"/>
      <c r="K4" s="519"/>
      <c r="L4" s="519"/>
      <c r="N4" s="512" t="s">
        <v>650</v>
      </c>
      <c r="O4" s="512"/>
      <c r="P4" s="512"/>
    </row>
    <row r="5" spans="1:16" s="145" customFormat="1" ht="21.95" customHeight="1">
      <c r="A5" s="156" t="s">
        <v>452</v>
      </c>
      <c r="B5" s="273" t="s">
        <v>714</v>
      </c>
      <c r="C5" s="49">
        <v>399.9</v>
      </c>
      <c r="D5" s="49">
        <v>524.5</v>
      </c>
      <c r="E5" s="49">
        <v>914.9</v>
      </c>
      <c r="F5" s="49">
        <v>1485.4</v>
      </c>
      <c r="G5" s="49">
        <v>2327.4</v>
      </c>
      <c r="H5" s="341">
        <v>3373.5</v>
      </c>
      <c r="I5" s="341">
        <v>4690.3</v>
      </c>
      <c r="J5" s="341">
        <v>4865.3999999999996</v>
      </c>
      <c r="K5" s="341">
        <v>5231.8999999999996</v>
      </c>
      <c r="L5" s="341">
        <v>5402.5</v>
      </c>
      <c r="M5" s="341">
        <v>5472.1</v>
      </c>
      <c r="N5" s="341">
        <v>5603.3</v>
      </c>
      <c r="O5" s="341">
        <v>5898</v>
      </c>
      <c r="P5" s="51" t="s">
        <v>533</v>
      </c>
    </row>
    <row r="6" spans="1:16" s="145" customFormat="1" ht="21.95" customHeight="1">
      <c r="A6" s="157" t="s">
        <v>133</v>
      </c>
      <c r="B6" s="17" t="s">
        <v>711</v>
      </c>
      <c r="C6" s="52">
        <v>157</v>
      </c>
      <c r="D6" s="52">
        <v>263</v>
      </c>
      <c r="E6" s="52">
        <v>398</v>
      </c>
      <c r="F6" s="52">
        <v>684</v>
      </c>
      <c r="G6" s="53">
        <v>1090.2</v>
      </c>
      <c r="H6" s="341">
        <v>1601.7</v>
      </c>
      <c r="I6" s="341">
        <v>2524.6999999999998</v>
      </c>
      <c r="J6" s="341">
        <v>2698.6</v>
      </c>
      <c r="K6" s="341">
        <v>3171</v>
      </c>
      <c r="L6" s="341">
        <v>3220.5</v>
      </c>
      <c r="M6" s="341">
        <v>3341</v>
      </c>
      <c r="N6" s="341">
        <v>3501.9</v>
      </c>
      <c r="O6" s="341">
        <v>3730</v>
      </c>
      <c r="P6" s="18" t="s">
        <v>216</v>
      </c>
    </row>
    <row r="7" spans="1:16" s="145" customFormat="1" ht="21.95" customHeight="1">
      <c r="A7" s="55" t="s">
        <v>134</v>
      </c>
      <c r="B7" s="199"/>
      <c r="C7" s="146"/>
      <c r="D7" s="146"/>
      <c r="E7" s="146"/>
      <c r="F7" s="146"/>
      <c r="G7" s="146"/>
      <c r="H7" s="146"/>
      <c r="I7" s="146"/>
      <c r="J7" s="146"/>
      <c r="K7" s="146"/>
      <c r="L7" s="146"/>
      <c r="M7" s="146"/>
      <c r="N7" s="512" t="s">
        <v>648</v>
      </c>
      <c r="O7" s="513"/>
      <c r="P7" s="514"/>
    </row>
    <row r="8" spans="1:16" s="145" customFormat="1" ht="21.95" customHeight="1">
      <c r="A8" s="156" t="s">
        <v>452</v>
      </c>
      <c r="B8" s="273" t="s">
        <v>714</v>
      </c>
      <c r="C8" s="49">
        <v>19.8</v>
      </c>
      <c r="D8" s="49">
        <v>23.8</v>
      </c>
      <c r="E8" s="49">
        <v>23.8</v>
      </c>
      <c r="F8" s="49">
        <v>31.7</v>
      </c>
      <c r="G8" s="49">
        <v>33.700000000000003</v>
      </c>
      <c r="H8" s="342">
        <v>57.7</v>
      </c>
      <c r="I8" s="342">
        <v>70.900000000000006</v>
      </c>
      <c r="J8" s="342">
        <v>76.8</v>
      </c>
      <c r="K8" s="342">
        <v>79.099999999999994</v>
      </c>
      <c r="L8" s="343">
        <v>91.3</v>
      </c>
      <c r="M8" s="344">
        <v>98</v>
      </c>
      <c r="N8" s="344">
        <v>101</v>
      </c>
      <c r="O8" s="343">
        <v>114.2</v>
      </c>
      <c r="P8" s="51" t="s">
        <v>533</v>
      </c>
    </row>
    <row r="9" spans="1:16" s="145" customFormat="1" ht="21.95" customHeight="1">
      <c r="A9" s="157" t="s">
        <v>133</v>
      </c>
      <c r="B9" s="17" t="s">
        <v>711</v>
      </c>
      <c r="C9" s="53" t="s">
        <v>135</v>
      </c>
      <c r="D9" s="52">
        <v>21</v>
      </c>
      <c r="E9" s="53">
        <v>23.3</v>
      </c>
      <c r="F9" s="53">
        <v>31.5</v>
      </c>
      <c r="G9" s="53">
        <v>33.4</v>
      </c>
      <c r="H9" s="342">
        <v>57.7</v>
      </c>
      <c r="I9" s="342">
        <v>70.900000000000006</v>
      </c>
      <c r="J9" s="342">
        <v>76.8</v>
      </c>
      <c r="K9" s="342">
        <v>79.099999999999994</v>
      </c>
      <c r="L9" s="343">
        <v>91.3</v>
      </c>
      <c r="M9" s="344">
        <v>98</v>
      </c>
      <c r="N9" s="344">
        <v>101</v>
      </c>
      <c r="O9" s="343">
        <v>114.2</v>
      </c>
      <c r="P9" s="18" t="s">
        <v>216</v>
      </c>
    </row>
    <row r="10" spans="1:16" s="145" customFormat="1" ht="21.95" customHeight="1">
      <c r="A10" s="55" t="s">
        <v>136</v>
      </c>
      <c r="B10" s="199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512" t="s">
        <v>649</v>
      </c>
      <c r="O10" s="513"/>
      <c r="P10" s="514"/>
    </row>
    <row r="11" spans="1:16" s="145" customFormat="1" ht="21.95" customHeight="1">
      <c r="A11" s="156" t="s">
        <v>452</v>
      </c>
      <c r="B11" s="273" t="s">
        <v>714</v>
      </c>
      <c r="C11" s="49" t="s">
        <v>135</v>
      </c>
      <c r="D11" s="49" t="s">
        <v>135</v>
      </c>
      <c r="E11" s="49">
        <v>56.8</v>
      </c>
      <c r="F11" s="49">
        <v>94.4</v>
      </c>
      <c r="G11" s="49">
        <v>127.3</v>
      </c>
      <c r="H11" s="345">
        <v>132.1</v>
      </c>
      <c r="I11" s="345">
        <v>163.9</v>
      </c>
      <c r="J11" s="345">
        <v>164.4</v>
      </c>
      <c r="K11" s="345">
        <v>169.2</v>
      </c>
      <c r="L11" s="346">
        <v>170.8</v>
      </c>
      <c r="M11" s="346">
        <v>167.1</v>
      </c>
      <c r="N11" s="346">
        <v>176.2</v>
      </c>
      <c r="O11" s="346">
        <v>175</v>
      </c>
      <c r="P11" s="51" t="s">
        <v>533</v>
      </c>
    </row>
    <row r="12" spans="1:16" s="145" customFormat="1" ht="21.95" customHeight="1">
      <c r="A12" s="158" t="s">
        <v>133</v>
      </c>
      <c r="B12" s="17" t="s">
        <v>711</v>
      </c>
      <c r="C12" s="50" t="s">
        <v>135</v>
      </c>
      <c r="D12" s="50" t="s">
        <v>135</v>
      </c>
      <c r="E12" s="50">
        <v>51.7</v>
      </c>
      <c r="F12" s="50">
        <v>90.3</v>
      </c>
      <c r="G12" s="50">
        <v>124.8</v>
      </c>
      <c r="H12" s="345">
        <v>129.9</v>
      </c>
      <c r="I12" s="345">
        <v>161.9</v>
      </c>
      <c r="J12" s="345">
        <v>163</v>
      </c>
      <c r="K12" s="345">
        <v>167.2</v>
      </c>
      <c r="L12" s="346">
        <v>169</v>
      </c>
      <c r="M12" s="346">
        <v>165.3</v>
      </c>
      <c r="N12" s="346">
        <v>170.2</v>
      </c>
      <c r="O12" s="346">
        <v>169</v>
      </c>
      <c r="P12" s="17" t="s">
        <v>216</v>
      </c>
    </row>
    <row r="13" spans="1:16" s="145" customFormat="1" ht="21.95" customHeight="1">
      <c r="A13" s="55" t="s">
        <v>137</v>
      </c>
      <c r="B13" s="199"/>
      <c r="C13" s="146"/>
      <c r="D13" s="146"/>
      <c r="E13" s="146"/>
      <c r="F13" s="146"/>
      <c r="G13" s="146"/>
      <c r="H13" s="146"/>
      <c r="I13" s="146"/>
      <c r="J13" s="146"/>
      <c r="K13" s="146"/>
      <c r="L13" s="146"/>
      <c r="M13" s="146"/>
      <c r="N13" s="512" t="s">
        <v>651</v>
      </c>
      <c r="O13" s="513"/>
      <c r="P13" s="514"/>
    </row>
    <row r="14" spans="1:16" s="145" customFormat="1" ht="21.95" customHeight="1">
      <c r="A14" s="158" t="s">
        <v>138</v>
      </c>
      <c r="B14" s="331" t="s">
        <v>713</v>
      </c>
      <c r="C14" s="54">
        <v>306</v>
      </c>
      <c r="D14" s="54">
        <v>665</v>
      </c>
      <c r="E14" s="54">
        <v>1865</v>
      </c>
      <c r="F14" s="54">
        <v>5391</v>
      </c>
      <c r="G14" s="54">
        <v>21374</v>
      </c>
      <c r="H14" s="341">
        <v>54991</v>
      </c>
      <c r="I14" s="341">
        <v>141866</v>
      </c>
      <c r="J14" s="341">
        <v>159491</v>
      </c>
      <c r="K14" s="341">
        <v>176044</v>
      </c>
      <c r="L14" s="341">
        <v>190704</v>
      </c>
      <c r="M14" s="341">
        <v>210023</v>
      </c>
      <c r="N14" s="341">
        <v>230031</v>
      </c>
      <c r="O14" s="341">
        <v>253311</v>
      </c>
      <c r="P14" s="17" t="s">
        <v>217</v>
      </c>
    </row>
    <row r="15" spans="1:16" s="145" customFormat="1" ht="21.95" customHeight="1">
      <c r="A15" s="158" t="s">
        <v>139</v>
      </c>
      <c r="B15" s="158" t="s">
        <v>712</v>
      </c>
      <c r="C15" s="54">
        <v>82</v>
      </c>
      <c r="D15" s="54">
        <v>168</v>
      </c>
      <c r="E15" s="54">
        <v>343</v>
      </c>
      <c r="F15" s="54">
        <v>554</v>
      </c>
      <c r="G15" s="54">
        <v>1356</v>
      </c>
      <c r="H15" s="341">
        <v>2948</v>
      </c>
      <c r="I15" s="341">
        <v>7064</v>
      </c>
      <c r="J15" s="341">
        <v>7658</v>
      </c>
      <c r="K15" s="341">
        <v>8307</v>
      </c>
      <c r="L15" s="341">
        <v>8698</v>
      </c>
      <c r="M15" s="341">
        <v>9344</v>
      </c>
      <c r="N15" s="341">
        <v>10516</v>
      </c>
      <c r="O15" s="341">
        <v>12256.33</v>
      </c>
      <c r="P15" s="17" t="s">
        <v>218</v>
      </c>
    </row>
    <row r="16" spans="1:16" s="145" customFormat="1" ht="21.95" customHeight="1">
      <c r="A16" s="158" t="s">
        <v>140</v>
      </c>
      <c r="B16" s="156"/>
      <c r="C16" s="54">
        <v>34</v>
      </c>
      <c r="D16" s="54">
        <v>57</v>
      </c>
      <c r="E16" s="54">
        <v>94</v>
      </c>
      <c r="F16" s="54">
        <v>162</v>
      </c>
      <c r="G16" s="54">
        <v>331</v>
      </c>
      <c r="H16" s="341">
        <v>634</v>
      </c>
      <c r="I16" s="341">
        <v>1604</v>
      </c>
      <c r="J16" s="341">
        <v>1677</v>
      </c>
      <c r="K16" s="341">
        <v>1814</v>
      </c>
      <c r="L16" s="341">
        <v>1887</v>
      </c>
      <c r="M16" s="341">
        <v>1971</v>
      </c>
      <c r="N16" s="341">
        <v>1757</v>
      </c>
      <c r="O16" s="341">
        <v>1864.21</v>
      </c>
      <c r="P16" s="17" t="s">
        <v>219</v>
      </c>
    </row>
    <row r="17" spans="1:16" s="145" customFormat="1" ht="21.95" customHeight="1">
      <c r="A17" s="55" t="s">
        <v>141</v>
      </c>
      <c r="B17" s="199"/>
      <c r="C17" s="146"/>
      <c r="D17" s="146"/>
      <c r="E17" s="146"/>
      <c r="F17" s="146"/>
      <c r="G17" s="146"/>
      <c r="H17" s="146"/>
      <c r="I17" s="146"/>
      <c r="J17" s="146"/>
      <c r="K17" s="146"/>
      <c r="L17" s="146"/>
      <c r="M17" s="146"/>
      <c r="N17" s="515" t="s">
        <v>652</v>
      </c>
      <c r="O17" s="516"/>
      <c r="P17" s="517"/>
    </row>
    <row r="18" spans="1:16" s="145" customFormat="1" ht="21.95" customHeight="1">
      <c r="A18" s="158" t="s">
        <v>142</v>
      </c>
      <c r="B18" s="273" t="s">
        <v>715</v>
      </c>
      <c r="C18" s="158">
        <v>34.799999999999997</v>
      </c>
      <c r="D18" s="158">
        <v>111.7</v>
      </c>
      <c r="E18" s="158">
        <v>451.8</v>
      </c>
      <c r="F18" s="158">
        <v>930.9</v>
      </c>
      <c r="G18" s="56">
        <v>4596</v>
      </c>
      <c r="H18" s="341">
        <v>23861</v>
      </c>
      <c r="I18" s="341">
        <v>75453.2</v>
      </c>
      <c r="J18" s="341">
        <v>75572.5</v>
      </c>
      <c r="K18" s="341">
        <v>90931.199999999997</v>
      </c>
      <c r="L18" s="341">
        <v>89084.1</v>
      </c>
      <c r="M18" s="341">
        <v>109941</v>
      </c>
      <c r="N18" s="341">
        <v>199659.7</v>
      </c>
      <c r="O18" s="341">
        <v>280132.09999999998</v>
      </c>
      <c r="P18" s="17" t="s">
        <v>220</v>
      </c>
    </row>
    <row r="19" spans="1:16" s="145" customFormat="1" ht="21.95" customHeight="1">
      <c r="A19" s="157" t="s">
        <v>143</v>
      </c>
      <c r="B19" s="340" t="s">
        <v>716</v>
      </c>
      <c r="C19" s="53">
        <v>12.6</v>
      </c>
      <c r="D19" s="53">
        <v>55.2</v>
      </c>
      <c r="E19" s="53">
        <v>231.4</v>
      </c>
      <c r="F19" s="53">
        <v>750.4</v>
      </c>
      <c r="G19" s="53">
        <v>3259.6</v>
      </c>
      <c r="H19" s="341">
        <v>12901.7</v>
      </c>
      <c r="I19" s="341">
        <v>45992.4</v>
      </c>
      <c r="J19" s="341">
        <v>55161.1</v>
      </c>
      <c r="K19" s="341">
        <v>50602.7</v>
      </c>
      <c r="L19" s="341">
        <v>56749.8</v>
      </c>
      <c r="M19" s="341">
        <v>61230.7</v>
      </c>
      <c r="N19" s="341">
        <v>70003.3</v>
      </c>
      <c r="O19" s="341">
        <v>79962.2</v>
      </c>
      <c r="P19" s="17" t="s">
        <v>221</v>
      </c>
    </row>
    <row r="20" spans="1:16" s="145" customFormat="1" ht="21.95" customHeight="1">
      <c r="A20" s="510" t="s">
        <v>144</v>
      </c>
      <c r="B20" s="511"/>
      <c r="C20" s="511"/>
      <c r="D20" s="511"/>
      <c r="E20" s="511"/>
      <c r="F20" s="511"/>
      <c r="G20" s="511"/>
      <c r="H20" s="511"/>
      <c r="I20" s="511"/>
      <c r="J20" s="197"/>
      <c r="K20" s="197"/>
      <c r="L20" s="197"/>
      <c r="M20" s="198"/>
      <c r="N20" s="508" t="s">
        <v>653</v>
      </c>
      <c r="O20" s="508"/>
      <c r="P20" s="509"/>
    </row>
    <row r="21" spans="1:16" s="145" customFormat="1" ht="36" customHeight="1">
      <c r="A21" s="158" t="s">
        <v>145</v>
      </c>
      <c r="B21" s="347" t="s">
        <v>264</v>
      </c>
      <c r="C21" s="17"/>
      <c r="D21" s="17"/>
      <c r="E21" s="17"/>
      <c r="F21" s="17"/>
      <c r="G21" s="17"/>
      <c r="H21" s="341">
        <v>494</v>
      </c>
      <c r="I21" s="341">
        <v>1287.3</v>
      </c>
      <c r="J21" s="341">
        <v>1407.8</v>
      </c>
      <c r="K21" s="341">
        <v>1515.4</v>
      </c>
      <c r="L21" s="341">
        <v>1650.8</v>
      </c>
      <c r="M21" s="341">
        <v>1824.3</v>
      </c>
      <c r="N21" s="341">
        <v>2027.4</v>
      </c>
      <c r="O21" s="341">
        <v>2260.1999999999998</v>
      </c>
      <c r="P21" s="6" t="s">
        <v>222</v>
      </c>
    </row>
    <row r="22" spans="1:16" s="145" customFormat="1" ht="44.25" customHeight="1">
      <c r="A22" s="273" t="s">
        <v>706</v>
      </c>
      <c r="B22" s="266" t="s">
        <v>647</v>
      </c>
      <c r="C22" s="17"/>
      <c r="D22" s="17"/>
      <c r="E22" s="17"/>
      <c r="F22" s="17"/>
      <c r="G22" s="17"/>
      <c r="H22" s="341">
        <v>2076</v>
      </c>
      <c r="I22" s="341">
        <v>8409</v>
      </c>
      <c r="J22" s="341">
        <v>9478</v>
      </c>
      <c r="K22" s="341">
        <v>10461</v>
      </c>
      <c r="L22" s="341">
        <v>11730</v>
      </c>
      <c r="M22" s="341">
        <v>13403</v>
      </c>
      <c r="N22" s="341">
        <v>15428</v>
      </c>
      <c r="O22" s="341">
        <v>17832</v>
      </c>
      <c r="P22" s="6" t="s">
        <v>223</v>
      </c>
    </row>
    <row r="23" spans="1:16" s="182" customFormat="1" ht="20.100000000000001" customHeight="1">
      <c r="A23" s="2" t="s">
        <v>146</v>
      </c>
      <c r="B23" s="362"/>
      <c r="C23" s="2"/>
      <c r="D23" s="2"/>
      <c r="E23" s="2"/>
      <c r="F23" s="2"/>
      <c r="G23" s="2"/>
      <c r="H23" s="2"/>
      <c r="I23" s="2" t="s">
        <v>705</v>
      </c>
      <c r="J23" s="2"/>
      <c r="K23" s="2"/>
      <c r="L23" s="2"/>
      <c r="M23" s="145"/>
      <c r="N23" s="145"/>
      <c r="O23" s="145"/>
      <c r="P23" s="145" t="s">
        <v>535</v>
      </c>
    </row>
    <row r="24" spans="1:16" s="182" customFormat="1" ht="20.100000000000001" customHeight="1">
      <c r="A24" s="145" t="s">
        <v>325</v>
      </c>
      <c r="B24" s="200"/>
      <c r="C24" s="145"/>
      <c r="D24" s="145"/>
      <c r="E24" s="145"/>
      <c r="F24" s="145"/>
      <c r="G24" s="145"/>
      <c r="H24" s="145"/>
      <c r="I24" s="145" t="s">
        <v>326</v>
      </c>
      <c r="J24" s="145"/>
      <c r="K24" s="145"/>
      <c r="L24" s="145"/>
      <c r="M24" s="145"/>
      <c r="N24" s="145"/>
      <c r="O24" s="145"/>
      <c r="P24" s="145" t="s">
        <v>147</v>
      </c>
    </row>
  </sheetData>
  <mergeCells count="10">
    <mergeCell ref="N20:P20"/>
    <mergeCell ref="A20:I20"/>
    <mergeCell ref="A1:P1"/>
    <mergeCell ref="A2:P2"/>
    <mergeCell ref="N10:P10"/>
    <mergeCell ref="N13:P13"/>
    <mergeCell ref="N17:P17"/>
    <mergeCell ref="N7:P7"/>
    <mergeCell ref="A4:L4"/>
    <mergeCell ref="N4:P4"/>
  </mergeCells>
  <conditionalFormatting sqref="A4:A22 B20:B22 B4:B7 B10:B18 C4:P22">
    <cfRule type="expression" dxfId="4" priority="3">
      <formula>MOD(ROW(),3)=1</formula>
    </cfRule>
  </conditionalFormatting>
  <conditionalFormatting sqref="B8:B9">
    <cfRule type="expression" dxfId="3" priority="1">
      <formula>MOD(ROW(),3)=1</formula>
    </cfRule>
  </conditionalFormatting>
  <printOptions horizontalCentered="1"/>
  <pageMargins left="0.7" right="0.7" top="0.64" bottom="0.75" header="0.3" footer="0.3"/>
  <pageSetup paperSize="9" scale="87" orientation="landscape" r:id="rId1"/>
  <legacyDrawingHF r:id="rId2"/>
</worksheet>
</file>

<file path=xl/worksheets/sheet16.xml><?xml version="1.0" encoding="utf-8"?>
<worksheet xmlns="http://schemas.openxmlformats.org/spreadsheetml/2006/main" xmlns:r="http://schemas.openxmlformats.org/officeDocument/2006/relationships">
  <dimension ref="A1:S47"/>
  <sheetViews>
    <sheetView view="pageBreakPreview" zoomScale="80" zoomScaleSheetLayoutView="80" workbookViewId="0">
      <selection activeCell="D31" sqref="D31"/>
    </sheetView>
  </sheetViews>
  <sheetFormatPr defaultColWidth="8.85546875" defaultRowHeight="12.75"/>
  <cols>
    <col min="1" max="1" width="5.7109375" style="65" customWidth="1"/>
    <col min="2" max="2" width="19.140625" style="57" customWidth="1"/>
    <col min="3" max="3" width="9" style="57" hidden="1" customWidth="1"/>
    <col min="4" max="4" width="9.140625" style="57" hidden="1" customWidth="1"/>
    <col min="5" max="5" width="9" style="57" hidden="1" customWidth="1"/>
    <col min="6" max="6" width="9.7109375" style="57" hidden="1" customWidth="1"/>
    <col min="7" max="7" width="13.5703125" style="57" customWidth="1"/>
    <col min="8" max="8" width="12.85546875" style="57" customWidth="1"/>
    <col min="9" max="9" width="13" style="57" customWidth="1"/>
    <col min="10" max="10" width="13.5703125" style="57" customWidth="1"/>
    <col min="11" max="11" width="10" style="57" hidden="1" customWidth="1"/>
    <col min="12" max="12" width="10.7109375" style="57" hidden="1" customWidth="1"/>
    <col min="13" max="13" width="10" style="57" hidden="1" customWidth="1"/>
    <col min="14" max="14" width="12.140625" style="57" hidden="1" customWidth="1"/>
    <col min="15" max="15" width="13.5703125" style="57" customWidth="1"/>
    <col min="16" max="17" width="13.42578125" style="57" customWidth="1"/>
    <col min="18" max="18" width="14.28515625" style="57" customWidth="1"/>
    <col min="19" max="19" width="23.7109375" style="57" customWidth="1"/>
    <col min="20" max="16384" width="8.85546875" style="57"/>
  </cols>
  <sheetData>
    <row r="1" spans="1:19" s="203" customFormat="1" ht="23.1" customHeight="1">
      <c r="A1" s="520" t="s">
        <v>568</v>
      </c>
      <c r="B1" s="520"/>
      <c r="C1" s="520"/>
      <c r="D1" s="520"/>
      <c r="E1" s="520"/>
      <c r="F1" s="520"/>
      <c r="G1" s="520"/>
      <c r="H1" s="520"/>
      <c r="I1" s="520"/>
      <c r="J1" s="520"/>
      <c r="K1" s="520"/>
      <c r="L1" s="520"/>
      <c r="M1" s="520"/>
      <c r="N1" s="520"/>
      <c r="O1" s="520"/>
      <c r="P1" s="520"/>
      <c r="Q1" s="520"/>
      <c r="R1" s="520"/>
      <c r="S1" s="520"/>
    </row>
    <row r="2" spans="1:19" s="203" customFormat="1" ht="23.1" customHeight="1">
      <c r="A2" s="520" t="s">
        <v>569</v>
      </c>
      <c r="B2" s="520"/>
      <c r="C2" s="520"/>
      <c r="D2" s="520"/>
      <c r="E2" s="520"/>
      <c r="F2" s="520"/>
      <c r="G2" s="520"/>
      <c r="H2" s="520"/>
      <c r="I2" s="520"/>
      <c r="J2" s="520"/>
      <c r="K2" s="520"/>
      <c r="L2" s="520"/>
      <c r="M2" s="520"/>
      <c r="N2" s="520"/>
      <c r="O2" s="520"/>
      <c r="P2" s="520"/>
      <c r="Q2" s="520"/>
      <c r="R2" s="520"/>
      <c r="S2" s="520"/>
    </row>
    <row r="3" spans="1:19" s="203" customFormat="1" ht="23.1" customHeight="1">
      <c r="A3" s="520" t="s">
        <v>301</v>
      </c>
      <c r="B3" s="520"/>
      <c r="C3" s="520"/>
      <c r="D3" s="520"/>
      <c r="E3" s="520"/>
      <c r="F3" s="520"/>
      <c r="G3" s="520"/>
      <c r="H3" s="520"/>
      <c r="I3" s="520"/>
      <c r="J3" s="520"/>
      <c r="K3" s="520"/>
      <c r="L3" s="520"/>
      <c r="M3" s="520"/>
      <c r="N3" s="520"/>
      <c r="O3" s="520"/>
      <c r="P3" s="520"/>
      <c r="Q3" s="520"/>
      <c r="R3" s="520"/>
      <c r="S3" s="520"/>
    </row>
    <row r="4" spans="1:19" s="203" customFormat="1" ht="23.1" customHeight="1">
      <c r="A4" s="520" t="s">
        <v>300</v>
      </c>
      <c r="B4" s="520"/>
      <c r="C4" s="520"/>
      <c r="D4" s="520"/>
      <c r="E4" s="520"/>
      <c r="F4" s="520"/>
      <c r="G4" s="520"/>
      <c r="H4" s="520"/>
      <c r="I4" s="520"/>
      <c r="J4" s="520"/>
      <c r="K4" s="520"/>
      <c r="L4" s="520"/>
      <c r="M4" s="520"/>
      <c r="N4" s="520"/>
      <c r="O4" s="520"/>
      <c r="P4" s="520"/>
      <c r="Q4" s="520"/>
      <c r="R4" s="520"/>
      <c r="S4" s="520"/>
    </row>
    <row r="5" spans="1:19" s="203" customFormat="1" ht="23.1" customHeight="1">
      <c r="A5" s="299" t="s">
        <v>49</v>
      </c>
      <c r="B5" s="299"/>
      <c r="C5" s="299"/>
      <c r="D5" s="299" t="s">
        <v>470</v>
      </c>
      <c r="E5" s="299"/>
      <c r="F5" s="299"/>
      <c r="G5" s="299"/>
      <c r="H5" s="299"/>
      <c r="I5" s="299"/>
      <c r="J5" s="299"/>
      <c r="K5" s="299"/>
      <c r="L5" s="299"/>
      <c r="M5" s="299"/>
      <c r="N5" s="299"/>
      <c r="O5" s="299"/>
      <c r="P5" s="299"/>
      <c r="Q5" s="522" t="s">
        <v>265</v>
      </c>
      <c r="R5" s="522"/>
      <c r="S5" s="522"/>
    </row>
    <row r="6" spans="1:19" s="206" customFormat="1" ht="35.1" customHeight="1">
      <c r="A6" s="523" t="s">
        <v>720</v>
      </c>
      <c r="B6" s="523" t="s">
        <v>50</v>
      </c>
      <c r="C6" s="523" t="s">
        <v>466</v>
      </c>
      <c r="D6" s="523"/>
      <c r="E6" s="523"/>
      <c r="F6" s="523"/>
      <c r="G6" s="523"/>
      <c r="H6" s="523"/>
      <c r="I6" s="523"/>
      <c r="J6" s="523"/>
      <c r="K6" s="523" t="s">
        <v>467</v>
      </c>
      <c r="L6" s="523"/>
      <c r="M6" s="523"/>
      <c r="N6" s="523"/>
      <c r="O6" s="523"/>
      <c r="P6" s="523"/>
      <c r="Q6" s="523"/>
      <c r="R6" s="523"/>
      <c r="S6" s="521" t="s">
        <v>251</v>
      </c>
    </row>
    <row r="7" spans="1:19" s="206" customFormat="1" ht="20.100000000000001" customHeight="1">
      <c r="A7" s="523"/>
      <c r="B7" s="523"/>
      <c r="C7" s="332">
        <v>2010</v>
      </c>
      <c r="D7" s="332">
        <v>2011</v>
      </c>
      <c r="E7" s="332">
        <v>2012</v>
      </c>
      <c r="F7" s="332">
        <v>2013</v>
      </c>
      <c r="G7" s="332">
        <v>2014</v>
      </c>
      <c r="H7" s="332">
        <v>2015</v>
      </c>
      <c r="I7" s="332">
        <v>2016</v>
      </c>
      <c r="J7" s="332">
        <v>2017</v>
      </c>
      <c r="K7" s="332">
        <v>2010</v>
      </c>
      <c r="L7" s="332">
        <v>2011</v>
      </c>
      <c r="M7" s="332">
        <v>2012</v>
      </c>
      <c r="N7" s="332">
        <v>2013</v>
      </c>
      <c r="O7" s="332">
        <v>2014</v>
      </c>
      <c r="P7" s="332">
        <v>2015</v>
      </c>
      <c r="Q7" s="332">
        <v>2016</v>
      </c>
      <c r="R7" s="332">
        <v>2017</v>
      </c>
      <c r="S7" s="521"/>
    </row>
    <row r="8" spans="1:19" s="203" customFormat="1" ht="20.100000000000001" customHeight="1">
      <c r="A8" s="204">
        <v>1</v>
      </c>
      <c r="B8" s="30" t="s">
        <v>10</v>
      </c>
      <c r="C8" s="58">
        <v>1049945</v>
      </c>
      <c r="D8" s="58">
        <v>1187621</v>
      </c>
      <c r="E8" s="58">
        <v>1331416</v>
      </c>
      <c r="F8" s="59">
        <v>1301472</v>
      </c>
      <c r="G8" s="363">
        <v>922583</v>
      </c>
      <c r="H8" s="363">
        <v>1013986</v>
      </c>
      <c r="I8" s="363">
        <v>1115430</v>
      </c>
      <c r="J8" s="363">
        <v>1270390</v>
      </c>
      <c r="K8" s="363">
        <v>7873194</v>
      </c>
      <c r="L8" s="363">
        <v>9001726</v>
      </c>
      <c r="M8" s="363">
        <v>11092912</v>
      </c>
      <c r="N8" s="363">
        <v>11386231</v>
      </c>
      <c r="O8" s="363">
        <v>6079560</v>
      </c>
      <c r="P8" s="363">
        <v>6868276</v>
      </c>
      <c r="Q8" s="363">
        <v>7612128</v>
      </c>
      <c r="R8" s="363">
        <v>8355980</v>
      </c>
      <c r="S8" s="30" t="s">
        <v>346</v>
      </c>
    </row>
    <row r="9" spans="1:19" s="203" customFormat="1" ht="20.100000000000001" customHeight="1">
      <c r="A9" s="204">
        <v>2</v>
      </c>
      <c r="B9" s="30" t="s">
        <v>11</v>
      </c>
      <c r="C9" s="58">
        <v>5430</v>
      </c>
      <c r="D9" s="58" t="s">
        <v>51</v>
      </c>
      <c r="E9" s="58" t="s">
        <v>52</v>
      </c>
      <c r="F9" s="59" t="s">
        <v>53</v>
      </c>
      <c r="G9" s="363" t="s">
        <v>53</v>
      </c>
      <c r="H9" s="363" t="s">
        <v>53</v>
      </c>
      <c r="I9" s="363">
        <v>38894</v>
      </c>
      <c r="J9" s="363">
        <v>27340</v>
      </c>
      <c r="K9" s="363">
        <v>16671</v>
      </c>
      <c r="L9" s="363" t="s">
        <v>52</v>
      </c>
      <c r="M9" s="363" t="s">
        <v>52</v>
      </c>
      <c r="N9" s="363" t="s">
        <v>53</v>
      </c>
      <c r="O9" s="363" t="s">
        <v>53</v>
      </c>
      <c r="P9" s="363" t="s">
        <v>53</v>
      </c>
      <c r="Q9" s="363">
        <v>225859</v>
      </c>
      <c r="R9" s="363">
        <v>152529</v>
      </c>
      <c r="S9" s="30" t="s">
        <v>347</v>
      </c>
    </row>
    <row r="10" spans="1:19" s="203" customFormat="1" ht="20.100000000000001" customHeight="1">
      <c r="A10" s="204">
        <v>3</v>
      </c>
      <c r="B10" s="30" t="s">
        <v>54</v>
      </c>
      <c r="C10" s="58">
        <v>245737</v>
      </c>
      <c r="D10" s="58">
        <v>274522</v>
      </c>
      <c r="E10" s="58">
        <v>309186</v>
      </c>
      <c r="F10" s="59">
        <v>202784</v>
      </c>
      <c r="G10" s="363">
        <v>377127</v>
      </c>
      <c r="H10" s="363">
        <v>409050</v>
      </c>
      <c r="I10" s="363">
        <v>433619</v>
      </c>
      <c r="J10" s="363">
        <v>364670</v>
      </c>
      <c r="K10" s="363">
        <v>1137984</v>
      </c>
      <c r="L10" s="363">
        <v>1307606</v>
      </c>
      <c r="M10" s="363">
        <v>1497934</v>
      </c>
      <c r="N10" s="363">
        <v>1674738</v>
      </c>
      <c r="O10" s="363">
        <v>1839880</v>
      </c>
      <c r="P10" s="363">
        <v>2100687</v>
      </c>
      <c r="Q10" s="363">
        <v>2383771</v>
      </c>
      <c r="R10" s="363">
        <v>2663995</v>
      </c>
      <c r="S10" s="30" t="s">
        <v>394</v>
      </c>
    </row>
    <row r="11" spans="1:19" s="203" customFormat="1" ht="20.100000000000001" customHeight="1">
      <c r="A11" s="204">
        <v>4</v>
      </c>
      <c r="B11" s="30" t="s">
        <v>55</v>
      </c>
      <c r="C11" s="58">
        <v>200866</v>
      </c>
      <c r="D11" s="58">
        <v>232188</v>
      </c>
      <c r="E11" s="58">
        <v>272594</v>
      </c>
      <c r="F11" s="59">
        <v>336941</v>
      </c>
      <c r="G11" s="363">
        <v>388302</v>
      </c>
      <c r="H11" s="363">
        <v>440632</v>
      </c>
      <c r="I11" s="363">
        <v>499561</v>
      </c>
      <c r="J11" s="363">
        <v>568793</v>
      </c>
      <c r="K11" s="363">
        <v>2156120</v>
      </c>
      <c r="L11" s="363">
        <v>2441021</v>
      </c>
      <c r="M11" s="363">
        <v>2840286</v>
      </c>
      <c r="N11" s="363">
        <v>3280286</v>
      </c>
      <c r="O11" s="363">
        <v>3775094</v>
      </c>
      <c r="P11" s="363">
        <v>4336964</v>
      </c>
      <c r="Q11" s="363">
        <v>4982768</v>
      </c>
      <c r="R11" s="363">
        <v>5677154</v>
      </c>
      <c r="S11" s="30" t="s">
        <v>395</v>
      </c>
    </row>
    <row r="12" spans="1:19" s="203" customFormat="1" ht="20.100000000000001" customHeight="1">
      <c r="A12" s="204">
        <v>5</v>
      </c>
      <c r="B12" s="30" t="s">
        <v>34</v>
      </c>
      <c r="C12" s="58">
        <v>147126</v>
      </c>
      <c r="D12" s="58">
        <v>162495</v>
      </c>
      <c r="E12" s="58">
        <v>184918</v>
      </c>
      <c r="F12" s="59">
        <v>206189</v>
      </c>
      <c r="G12" s="363">
        <v>267570</v>
      </c>
      <c r="H12" s="363">
        <v>293803</v>
      </c>
      <c r="I12" s="363">
        <v>321679</v>
      </c>
      <c r="J12" s="363">
        <v>293837</v>
      </c>
      <c r="K12" s="363">
        <v>2288647</v>
      </c>
      <c r="L12" s="363">
        <v>2603542</v>
      </c>
      <c r="M12" s="363">
        <v>2919120</v>
      </c>
      <c r="N12" s="363">
        <v>3231053</v>
      </c>
      <c r="O12" s="363">
        <v>3603787</v>
      </c>
      <c r="P12" s="363">
        <v>4020124</v>
      </c>
      <c r="Q12" s="363">
        <v>4488773</v>
      </c>
      <c r="R12" s="363">
        <v>4948195</v>
      </c>
      <c r="S12" s="30" t="s">
        <v>350</v>
      </c>
    </row>
    <row r="13" spans="1:19" s="203" customFormat="1" ht="20.100000000000001" customHeight="1">
      <c r="A13" s="204">
        <v>6</v>
      </c>
      <c r="B13" s="60" t="s">
        <v>12</v>
      </c>
      <c r="C13" s="58">
        <v>11851</v>
      </c>
      <c r="D13" s="58">
        <v>12707</v>
      </c>
      <c r="E13" s="58">
        <v>13419</v>
      </c>
      <c r="F13" s="59">
        <v>14317</v>
      </c>
      <c r="G13" s="363">
        <v>15233</v>
      </c>
      <c r="H13" s="363">
        <v>15775</v>
      </c>
      <c r="I13" s="363">
        <v>10746</v>
      </c>
      <c r="J13" s="363">
        <v>11603</v>
      </c>
      <c r="K13" s="363">
        <v>56981</v>
      </c>
      <c r="L13" s="363">
        <v>63650</v>
      </c>
      <c r="M13" s="363">
        <v>71102</v>
      </c>
      <c r="N13" s="363">
        <v>79129</v>
      </c>
      <c r="O13" s="363">
        <v>87477</v>
      </c>
      <c r="P13" s="363">
        <v>95881</v>
      </c>
      <c r="Q13" s="363">
        <v>94576</v>
      </c>
      <c r="R13" s="363">
        <v>104576</v>
      </c>
      <c r="S13" s="60" t="s">
        <v>351</v>
      </c>
    </row>
    <row r="14" spans="1:19" s="203" customFormat="1" ht="20.100000000000001" customHeight="1">
      <c r="A14" s="204">
        <v>7</v>
      </c>
      <c r="B14" s="30" t="s">
        <v>56</v>
      </c>
      <c r="C14" s="58">
        <v>507820</v>
      </c>
      <c r="D14" s="58">
        <v>541620</v>
      </c>
      <c r="E14" s="58">
        <v>280469</v>
      </c>
      <c r="F14" s="59">
        <v>317963</v>
      </c>
      <c r="G14" s="363">
        <v>334434</v>
      </c>
      <c r="H14" s="363">
        <v>354665</v>
      </c>
      <c r="I14" s="363">
        <v>614092</v>
      </c>
      <c r="J14" s="363">
        <v>600407</v>
      </c>
      <c r="K14" s="363">
        <v>6239028</v>
      </c>
      <c r="L14" s="363">
        <v>6686051</v>
      </c>
      <c r="M14" s="363">
        <v>7069651</v>
      </c>
      <c r="N14" s="363">
        <v>7467320</v>
      </c>
      <c r="O14" s="363">
        <v>7958323</v>
      </c>
      <c r="P14" s="363">
        <v>8496055</v>
      </c>
      <c r="Q14" s="363">
        <v>9090649</v>
      </c>
      <c r="R14" s="363">
        <v>9659645</v>
      </c>
      <c r="S14" s="30" t="s">
        <v>396</v>
      </c>
    </row>
    <row r="15" spans="1:19" s="203" customFormat="1" ht="20.100000000000001" customHeight="1">
      <c r="A15" s="204">
        <v>8</v>
      </c>
      <c r="B15" s="30" t="s">
        <v>25</v>
      </c>
      <c r="C15" s="58">
        <v>84134</v>
      </c>
      <c r="D15" s="63">
        <v>90751</v>
      </c>
      <c r="E15" s="58">
        <v>100749</v>
      </c>
      <c r="F15" s="59">
        <v>106035</v>
      </c>
      <c r="G15" s="363">
        <v>111120</v>
      </c>
      <c r="H15" s="363">
        <v>115807</v>
      </c>
      <c r="I15" s="363">
        <v>120396</v>
      </c>
      <c r="J15" s="363">
        <v>125433</v>
      </c>
      <c r="K15" s="363">
        <v>642908</v>
      </c>
      <c r="L15" s="363">
        <v>699324</v>
      </c>
      <c r="M15" s="363">
        <v>764860</v>
      </c>
      <c r="N15" s="363">
        <v>832337</v>
      </c>
      <c r="O15" s="363">
        <v>898242</v>
      </c>
      <c r="P15" s="363">
        <v>967861</v>
      </c>
      <c r="Q15" s="363">
        <v>1037845</v>
      </c>
      <c r="R15" s="363">
        <v>1113211</v>
      </c>
      <c r="S15" s="30" t="s">
        <v>353</v>
      </c>
    </row>
    <row r="16" spans="1:19" s="203" customFormat="1" ht="20.100000000000001" customHeight="1">
      <c r="A16" s="204">
        <v>9</v>
      </c>
      <c r="B16" s="30" t="s">
        <v>14</v>
      </c>
      <c r="C16" s="58">
        <v>1218969</v>
      </c>
      <c r="D16" s="58">
        <v>1326972</v>
      </c>
      <c r="E16" s="58">
        <v>1462815</v>
      </c>
      <c r="F16" s="59">
        <v>1586748</v>
      </c>
      <c r="G16" s="363">
        <v>1685570</v>
      </c>
      <c r="H16" s="363">
        <v>1805276</v>
      </c>
      <c r="I16" s="363">
        <v>1925382</v>
      </c>
      <c r="J16" s="363">
        <v>2031685</v>
      </c>
      <c r="K16" s="363">
        <v>10653604</v>
      </c>
      <c r="L16" s="363">
        <v>11666163</v>
      </c>
      <c r="M16" s="363">
        <v>12950902</v>
      </c>
      <c r="N16" s="363">
        <v>14185705</v>
      </c>
      <c r="O16" s="363">
        <v>15406029</v>
      </c>
      <c r="P16" s="363">
        <v>16915291</v>
      </c>
      <c r="Q16" s="363">
        <v>18435914</v>
      </c>
      <c r="R16" s="363">
        <v>20004854</v>
      </c>
      <c r="S16" s="30" t="s">
        <v>354</v>
      </c>
    </row>
    <row r="17" spans="1:19" s="203" customFormat="1" ht="20.100000000000001" customHeight="1">
      <c r="A17" s="204">
        <v>10</v>
      </c>
      <c r="B17" s="64" t="s">
        <v>2</v>
      </c>
      <c r="C17" s="58">
        <v>484878</v>
      </c>
      <c r="D17" s="58">
        <v>539940</v>
      </c>
      <c r="E17" s="58">
        <v>584573</v>
      </c>
      <c r="F17" s="59">
        <v>630231</v>
      </c>
      <c r="G17" s="363">
        <v>687498</v>
      </c>
      <c r="H17" s="363">
        <v>751638</v>
      </c>
      <c r="I17" s="363">
        <v>822115</v>
      </c>
      <c r="J17" s="363">
        <v>909952</v>
      </c>
      <c r="K17" s="363">
        <v>4306947</v>
      </c>
      <c r="L17" s="363">
        <v>4837063</v>
      </c>
      <c r="M17" s="363">
        <v>5393537</v>
      </c>
      <c r="N17" s="363">
        <v>5969363</v>
      </c>
      <c r="O17" s="363">
        <v>6551250</v>
      </c>
      <c r="P17" s="363">
        <v>7175912</v>
      </c>
      <c r="Q17" s="363">
        <v>7810841</v>
      </c>
      <c r="R17" s="363">
        <v>8460405</v>
      </c>
      <c r="S17" s="30" t="s">
        <v>355</v>
      </c>
    </row>
    <row r="18" spans="1:19" s="203" customFormat="1" ht="20.100000000000001" customHeight="1">
      <c r="A18" s="204">
        <v>11</v>
      </c>
      <c r="B18" s="30" t="s">
        <v>32</v>
      </c>
      <c r="C18" s="58">
        <v>122937</v>
      </c>
      <c r="D18" s="58">
        <v>132076</v>
      </c>
      <c r="E18" s="58">
        <v>140440</v>
      </c>
      <c r="F18" s="59">
        <v>180127</v>
      </c>
      <c r="G18" s="363">
        <v>190032</v>
      </c>
      <c r="H18" s="363">
        <v>198069</v>
      </c>
      <c r="I18" s="363">
        <v>202641</v>
      </c>
      <c r="J18" s="363">
        <v>210892</v>
      </c>
      <c r="K18" s="363">
        <v>415404</v>
      </c>
      <c r="L18" s="363">
        <v>489638</v>
      </c>
      <c r="M18" s="363">
        <v>596164</v>
      </c>
      <c r="N18" s="363">
        <v>695934</v>
      </c>
      <c r="O18" s="363">
        <v>784238</v>
      </c>
      <c r="P18" s="363">
        <v>879335</v>
      </c>
      <c r="Q18" s="363">
        <v>972869</v>
      </c>
      <c r="R18" s="363">
        <v>1144920</v>
      </c>
      <c r="S18" s="30" t="s">
        <v>356</v>
      </c>
    </row>
    <row r="19" spans="1:19" s="203" customFormat="1" ht="20.100000000000001" customHeight="1">
      <c r="A19" s="204">
        <v>12</v>
      </c>
      <c r="B19" s="30" t="s">
        <v>3</v>
      </c>
      <c r="C19" s="58">
        <v>128724</v>
      </c>
      <c r="D19" s="58">
        <v>141791</v>
      </c>
      <c r="E19" s="58">
        <v>154995</v>
      </c>
      <c r="F19" s="59">
        <v>171561</v>
      </c>
      <c r="G19" s="363">
        <v>185306</v>
      </c>
      <c r="H19" s="363">
        <v>199443</v>
      </c>
      <c r="I19" s="363">
        <v>213247</v>
      </c>
      <c r="J19" s="363">
        <v>254935</v>
      </c>
      <c r="K19" s="363">
        <v>610181</v>
      </c>
      <c r="L19" s="363">
        <v>785170</v>
      </c>
      <c r="M19" s="363">
        <v>761903</v>
      </c>
      <c r="N19" s="363">
        <v>849225</v>
      </c>
      <c r="O19" s="363">
        <v>947771</v>
      </c>
      <c r="P19" s="363">
        <v>1044828</v>
      </c>
      <c r="Q19" s="363">
        <v>1152305</v>
      </c>
      <c r="R19" s="363">
        <v>1255910</v>
      </c>
      <c r="S19" s="30" t="s">
        <v>357</v>
      </c>
    </row>
    <row r="20" spans="1:19" s="203" customFormat="1" ht="20.100000000000001" customHeight="1">
      <c r="A20" s="204">
        <v>13</v>
      </c>
      <c r="B20" s="30" t="s">
        <v>15</v>
      </c>
      <c r="C20" s="58">
        <v>766936</v>
      </c>
      <c r="D20" s="63">
        <v>863333</v>
      </c>
      <c r="E20" s="58">
        <v>965287</v>
      </c>
      <c r="F20" s="59">
        <v>930461</v>
      </c>
      <c r="G20" s="363">
        <v>196292</v>
      </c>
      <c r="H20" s="363">
        <v>219856</v>
      </c>
      <c r="I20" s="363">
        <v>351862</v>
      </c>
      <c r="J20" s="363">
        <v>551774</v>
      </c>
      <c r="K20" s="363">
        <v>2000472</v>
      </c>
      <c r="L20" s="363">
        <v>2249849</v>
      </c>
      <c r="M20" s="363">
        <v>2192699</v>
      </c>
      <c r="N20" s="363">
        <v>2486316</v>
      </c>
      <c r="O20" s="363">
        <v>1522468</v>
      </c>
      <c r="P20" s="363">
        <v>1845750</v>
      </c>
      <c r="Q20" s="363">
        <v>2125156</v>
      </c>
      <c r="R20" s="363">
        <v>2833573</v>
      </c>
      <c r="S20" s="30" t="s">
        <v>358</v>
      </c>
    </row>
    <row r="21" spans="1:19" s="203" customFormat="1" ht="20.100000000000001" customHeight="1">
      <c r="A21" s="204">
        <v>14</v>
      </c>
      <c r="B21" s="30" t="s">
        <v>4</v>
      </c>
      <c r="C21" s="58">
        <v>887999</v>
      </c>
      <c r="D21" s="63">
        <v>973110</v>
      </c>
      <c r="E21" s="58">
        <v>1062081</v>
      </c>
      <c r="F21" s="59">
        <v>1180736</v>
      </c>
      <c r="G21" s="363">
        <v>1289580</v>
      </c>
      <c r="H21" s="363">
        <v>1404626</v>
      </c>
      <c r="I21" s="363">
        <v>1542349</v>
      </c>
      <c r="J21" s="363">
        <v>1684690</v>
      </c>
      <c r="K21" s="363">
        <v>8155977</v>
      </c>
      <c r="L21" s="363">
        <v>8957373</v>
      </c>
      <c r="M21" s="363">
        <v>9847520</v>
      </c>
      <c r="N21" s="363">
        <v>10882950</v>
      </c>
      <c r="O21" s="363">
        <v>12045526</v>
      </c>
      <c r="P21" s="363">
        <v>13380335</v>
      </c>
      <c r="Q21" s="363">
        <v>14749416</v>
      </c>
      <c r="R21" s="363">
        <v>16186672</v>
      </c>
      <c r="S21" s="30" t="s">
        <v>359</v>
      </c>
    </row>
    <row r="22" spans="1:19" s="203" customFormat="1" ht="20.100000000000001" customHeight="1">
      <c r="A22" s="204">
        <v>15</v>
      </c>
      <c r="B22" s="30" t="s">
        <v>5</v>
      </c>
      <c r="C22" s="58">
        <v>1394162</v>
      </c>
      <c r="D22" s="63">
        <v>1507041</v>
      </c>
      <c r="E22" s="58">
        <v>1622543</v>
      </c>
      <c r="F22" s="59">
        <v>1751514</v>
      </c>
      <c r="G22" s="363">
        <v>1845241</v>
      </c>
      <c r="H22" s="363">
        <v>1912392</v>
      </c>
      <c r="I22" s="363">
        <v>1467557</v>
      </c>
      <c r="J22" s="363">
        <v>1531125</v>
      </c>
      <c r="K22" s="363">
        <v>4003490</v>
      </c>
      <c r="L22" s="363">
        <v>4564978</v>
      </c>
      <c r="M22" s="363">
        <v>5270771</v>
      </c>
      <c r="N22" s="363">
        <v>6106308</v>
      </c>
      <c r="O22" s="363">
        <v>6929800</v>
      </c>
      <c r="P22" s="363">
        <v>7735928</v>
      </c>
      <c r="Q22" s="363">
        <v>8704256</v>
      </c>
      <c r="R22" s="363">
        <v>9771900</v>
      </c>
      <c r="S22" s="30" t="s">
        <v>360</v>
      </c>
    </row>
    <row r="23" spans="1:19" s="203" customFormat="1" ht="20.100000000000001" customHeight="1">
      <c r="A23" s="204">
        <v>16</v>
      </c>
      <c r="B23" s="30" t="s">
        <v>16</v>
      </c>
      <c r="C23" s="58">
        <v>378888</v>
      </c>
      <c r="D23" s="58">
        <v>419211</v>
      </c>
      <c r="E23" s="58">
        <v>467206</v>
      </c>
      <c r="F23" s="59">
        <v>520521</v>
      </c>
      <c r="G23" s="363">
        <v>569970</v>
      </c>
      <c r="H23" s="363">
        <v>640175</v>
      </c>
      <c r="I23" s="363">
        <v>605641</v>
      </c>
      <c r="J23" s="363">
        <v>602536</v>
      </c>
      <c r="K23" s="363">
        <v>6211688</v>
      </c>
      <c r="L23" s="363">
        <v>6936491</v>
      </c>
      <c r="M23" s="363">
        <v>7676953</v>
      </c>
      <c r="N23" s="363">
        <v>8239518</v>
      </c>
      <c r="O23" s="363">
        <v>9151655</v>
      </c>
      <c r="P23" s="363">
        <v>10500952</v>
      </c>
      <c r="Q23" s="363">
        <v>10535400</v>
      </c>
      <c r="R23" s="363">
        <v>12596336</v>
      </c>
      <c r="S23" s="30" t="s">
        <v>361</v>
      </c>
    </row>
    <row r="24" spans="1:19" s="203" customFormat="1" ht="20.100000000000001" customHeight="1">
      <c r="A24" s="204">
        <v>17</v>
      </c>
      <c r="B24" s="30" t="s">
        <v>57</v>
      </c>
      <c r="C24" s="58">
        <v>1774852</v>
      </c>
      <c r="D24" s="58">
        <v>1872845</v>
      </c>
      <c r="E24" s="58">
        <v>1983759</v>
      </c>
      <c r="F24" s="59">
        <v>2091627</v>
      </c>
      <c r="G24" s="363">
        <v>2241906</v>
      </c>
      <c r="H24" s="363">
        <v>2339973</v>
      </c>
      <c r="I24" s="363">
        <v>2467932</v>
      </c>
      <c r="J24" s="363">
        <v>2659848</v>
      </c>
      <c r="K24" s="363">
        <v>13993569</v>
      </c>
      <c r="L24" s="363">
        <v>15561254</v>
      </c>
      <c r="M24" s="363">
        <v>17448602</v>
      </c>
      <c r="N24" s="363">
        <v>19396525</v>
      </c>
      <c r="O24" s="363">
        <v>21151870</v>
      </c>
      <c r="P24" s="363">
        <v>23222202</v>
      </c>
      <c r="Q24" s="363">
        <v>25401934</v>
      </c>
      <c r="R24" s="363">
        <v>27557263</v>
      </c>
      <c r="S24" s="30" t="s">
        <v>397</v>
      </c>
    </row>
    <row r="25" spans="1:19" s="203" customFormat="1" ht="20.100000000000001" customHeight="1">
      <c r="A25" s="204">
        <v>18</v>
      </c>
      <c r="B25" s="30" t="s">
        <v>18</v>
      </c>
      <c r="C25" s="58">
        <v>22140</v>
      </c>
      <c r="D25" s="58">
        <v>26082</v>
      </c>
      <c r="E25" s="58">
        <v>29942</v>
      </c>
      <c r="F25" s="59">
        <v>37895</v>
      </c>
      <c r="G25" s="363">
        <v>42011</v>
      </c>
      <c r="H25" s="363">
        <v>48658</v>
      </c>
      <c r="I25" s="363">
        <v>41192</v>
      </c>
      <c r="J25" s="363">
        <v>47144</v>
      </c>
      <c r="K25" s="363">
        <v>172312</v>
      </c>
      <c r="L25" s="363">
        <v>180420</v>
      </c>
      <c r="M25" s="363">
        <v>184581</v>
      </c>
      <c r="N25" s="363">
        <v>258032</v>
      </c>
      <c r="O25" s="363">
        <v>352533</v>
      </c>
      <c r="P25" s="363">
        <v>258485</v>
      </c>
      <c r="Q25" s="363">
        <v>264847</v>
      </c>
      <c r="R25" s="363">
        <v>293067</v>
      </c>
      <c r="S25" s="30" t="s">
        <v>363</v>
      </c>
    </row>
    <row r="26" spans="1:19" s="203" customFormat="1" ht="20.100000000000001" customHeight="1">
      <c r="A26" s="204">
        <v>19</v>
      </c>
      <c r="B26" s="30" t="s">
        <v>35</v>
      </c>
      <c r="C26" s="58">
        <v>48290</v>
      </c>
      <c r="D26" s="63">
        <v>53746</v>
      </c>
      <c r="E26" s="58">
        <v>59933</v>
      </c>
      <c r="F26" s="59">
        <v>66453</v>
      </c>
      <c r="G26" s="363">
        <v>82398</v>
      </c>
      <c r="H26" s="363">
        <v>85992</v>
      </c>
      <c r="I26" s="363">
        <v>361085</v>
      </c>
      <c r="J26" s="363">
        <v>367649</v>
      </c>
      <c r="K26" s="363">
        <v>109823</v>
      </c>
      <c r="L26" s="363">
        <v>121991</v>
      </c>
      <c r="M26" s="363">
        <v>137904</v>
      </c>
      <c r="N26" s="363">
        <v>153568</v>
      </c>
      <c r="O26" s="363">
        <v>165867</v>
      </c>
      <c r="P26" s="363">
        <v>181112</v>
      </c>
      <c r="Q26" s="363">
        <v>197384</v>
      </c>
      <c r="R26" s="363">
        <v>215458</v>
      </c>
      <c r="S26" s="30" t="s">
        <v>364</v>
      </c>
    </row>
    <row r="27" spans="1:19" s="203" customFormat="1" ht="20.100000000000001" customHeight="1">
      <c r="A27" s="204">
        <v>20</v>
      </c>
      <c r="B27" s="30" t="s">
        <v>19</v>
      </c>
      <c r="C27" s="58">
        <v>17230</v>
      </c>
      <c r="D27" s="58">
        <v>19517</v>
      </c>
      <c r="E27" s="58">
        <v>22758</v>
      </c>
      <c r="F27" s="59">
        <v>25476</v>
      </c>
      <c r="G27" s="363">
        <v>28694</v>
      </c>
      <c r="H27" s="363">
        <v>30546</v>
      </c>
      <c r="I27" s="363">
        <v>37689</v>
      </c>
      <c r="J27" s="363">
        <v>29038</v>
      </c>
      <c r="K27" s="363">
        <v>63226</v>
      </c>
      <c r="L27" s="363">
        <v>73131</v>
      </c>
      <c r="M27" s="363">
        <v>79072</v>
      </c>
      <c r="N27" s="363">
        <v>95860</v>
      </c>
      <c r="O27" s="363">
        <v>108537</v>
      </c>
      <c r="P27" s="363">
        <v>120940</v>
      </c>
      <c r="Q27" s="363">
        <v>133602</v>
      </c>
      <c r="R27" s="363">
        <v>157988</v>
      </c>
      <c r="S27" s="30" t="s">
        <v>365</v>
      </c>
    </row>
    <row r="28" spans="1:19" s="203" customFormat="1" ht="20.100000000000001" customHeight="1">
      <c r="A28" s="204">
        <v>21</v>
      </c>
      <c r="B28" s="30" t="s">
        <v>20</v>
      </c>
      <c r="C28" s="58">
        <v>106946</v>
      </c>
      <c r="D28" s="58">
        <v>129699</v>
      </c>
      <c r="E28" s="58">
        <v>128748</v>
      </c>
      <c r="F28" s="59">
        <v>138309</v>
      </c>
      <c r="G28" s="363">
        <v>134680</v>
      </c>
      <c r="H28" s="363">
        <v>141271</v>
      </c>
      <c r="I28" s="363">
        <v>168189</v>
      </c>
      <c r="J28" s="363">
        <v>185084</v>
      </c>
      <c r="K28" s="363">
        <v>133786</v>
      </c>
      <c r="L28" s="363">
        <v>142954</v>
      </c>
      <c r="M28" s="363">
        <v>147670</v>
      </c>
      <c r="N28" s="363">
        <v>157566</v>
      </c>
      <c r="O28" s="363">
        <v>167357</v>
      </c>
      <c r="P28" s="363">
        <v>176189</v>
      </c>
      <c r="Q28" s="363">
        <v>195370</v>
      </c>
      <c r="R28" s="363">
        <v>225094</v>
      </c>
      <c r="S28" s="30" t="s">
        <v>366</v>
      </c>
    </row>
    <row r="29" spans="1:19" s="203" customFormat="1" ht="20.100000000000001" customHeight="1">
      <c r="A29" s="204">
        <v>22</v>
      </c>
      <c r="B29" s="30" t="s">
        <v>21</v>
      </c>
      <c r="C29" s="58">
        <v>315152</v>
      </c>
      <c r="D29" s="58">
        <v>347722</v>
      </c>
      <c r="E29" s="58">
        <v>392443</v>
      </c>
      <c r="F29" s="59">
        <v>437391</v>
      </c>
      <c r="G29" s="363">
        <v>481243</v>
      </c>
      <c r="H29" s="363">
        <v>525889</v>
      </c>
      <c r="I29" s="363">
        <v>574564</v>
      </c>
      <c r="J29" s="363">
        <v>613671</v>
      </c>
      <c r="K29" s="363">
        <v>2616680</v>
      </c>
      <c r="L29" s="363">
        <v>2990316</v>
      </c>
      <c r="M29" s="363">
        <v>3366087</v>
      </c>
      <c r="N29" s="363">
        <v>3778149</v>
      </c>
      <c r="O29" s="363">
        <v>4220563</v>
      </c>
      <c r="P29" s="363">
        <v>4692706</v>
      </c>
      <c r="Q29" s="363">
        <v>5258793</v>
      </c>
      <c r="R29" s="363">
        <v>5943972</v>
      </c>
      <c r="S29" s="30" t="s">
        <v>367</v>
      </c>
    </row>
    <row r="30" spans="1:19" s="203" customFormat="1" ht="20.100000000000001" customHeight="1">
      <c r="A30" s="204">
        <v>23</v>
      </c>
      <c r="B30" s="30" t="s">
        <v>27</v>
      </c>
      <c r="C30" s="58">
        <v>270415</v>
      </c>
      <c r="D30" s="58">
        <v>270415</v>
      </c>
      <c r="E30" s="58">
        <v>317191</v>
      </c>
      <c r="F30" s="59">
        <v>317191</v>
      </c>
      <c r="G30" s="363">
        <v>317191</v>
      </c>
      <c r="H30" s="363">
        <v>317191</v>
      </c>
      <c r="I30" s="363">
        <v>1436023</v>
      </c>
      <c r="J30" s="363">
        <v>1466790</v>
      </c>
      <c r="K30" s="363">
        <v>5003839</v>
      </c>
      <c r="L30" s="363">
        <v>5003839</v>
      </c>
      <c r="M30" s="363">
        <v>5945748</v>
      </c>
      <c r="N30" s="363">
        <v>5945748</v>
      </c>
      <c r="O30" s="363">
        <v>5945748</v>
      </c>
      <c r="P30" s="363">
        <v>5945748</v>
      </c>
      <c r="Q30" s="363">
        <v>7628453</v>
      </c>
      <c r="R30" s="363">
        <v>8376097</v>
      </c>
      <c r="S30" s="30" t="s">
        <v>368</v>
      </c>
    </row>
    <row r="31" spans="1:19" s="203" customFormat="1" ht="20.100000000000001" customHeight="1">
      <c r="A31" s="204">
        <v>24</v>
      </c>
      <c r="B31" s="30" t="s">
        <v>6</v>
      </c>
      <c r="C31" s="58">
        <v>24933</v>
      </c>
      <c r="D31" s="58">
        <v>26296</v>
      </c>
      <c r="E31" s="58">
        <v>28200</v>
      </c>
      <c r="F31" s="59">
        <v>26298</v>
      </c>
      <c r="G31" s="363">
        <v>27111</v>
      </c>
      <c r="H31" s="363">
        <v>27855</v>
      </c>
      <c r="I31" s="363">
        <v>26141</v>
      </c>
      <c r="J31" s="363">
        <v>27421</v>
      </c>
      <c r="K31" s="363">
        <v>574196</v>
      </c>
      <c r="L31" s="363">
        <v>646507</v>
      </c>
      <c r="M31" s="363">
        <v>727076</v>
      </c>
      <c r="N31" s="363">
        <v>673316</v>
      </c>
      <c r="O31" s="363">
        <v>723787</v>
      </c>
      <c r="P31" s="363">
        <v>774726</v>
      </c>
      <c r="Q31" s="363">
        <v>837172</v>
      </c>
      <c r="R31" s="363">
        <v>902911</v>
      </c>
      <c r="S31" s="30" t="s">
        <v>369</v>
      </c>
    </row>
    <row r="32" spans="1:19" s="203" customFormat="1" ht="20.100000000000001" customHeight="1">
      <c r="A32" s="204">
        <v>25</v>
      </c>
      <c r="B32" s="30" t="s">
        <v>58</v>
      </c>
      <c r="C32" s="58">
        <v>600766</v>
      </c>
      <c r="D32" s="58">
        <v>663421</v>
      </c>
      <c r="E32" s="58">
        <v>738280</v>
      </c>
      <c r="F32" s="59">
        <v>816107</v>
      </c>
      <c r="G32" s="363">
        <v>833014</v>
      </c>
      <c r="H32" s="363">
        <v>952581</v>
      </c>
      <c r="I32" s="363">
        <v>1032204</v>
      </c>
      <c r="J32" s="363">
        <v>1116525</v>
      </c>
      <c r="K32" s="363">
        <v>6564896</v>
      </c>
      <c r="L32" s="363">
        <v>7322844</v>
      </c>
      <c r="M32" s="363">
        <v>8247198</v>
      </c>
      <c r="N32" s="363">
        <v>9255838</v>
      </c>
      <c r="O32" s="363">
        <v>10300406</v>
      </c>
      <c r="P32" s="363">
        <v>11426348</v>
      </c>
      <c r="Q32" s="363">
        <v>12599882</v>
      </c>
      <c r="R32" s="363">
        <v>13784037</v>
      </c>
      <c r="S32" s="30" t="s">
        <v>398</v>
      </c>
    </row>
    <row r="33" spans="1:19" s="203" customFormat="1" ht="20.100000000000001" customHeight="1">
      <c r="A33" s="204">
        <v>26</v>
      </c>
      <c r="B33" s="30" t="s">
        <v>28</v>
      </c>
      <c r="C33" s="58">
        <v>12102</v>
      </c>
      <c r="D33" s="58">
        <v>12967</v>
      </c>
      <c r="E33" s="58">
        <v>14306</v>
      </c>
      <c r="F33" s="59">
        <v>14415</v>
      </c>
      <c r="G33" s="363">
        <v>16409</v>
      </c>
      <c r="H33" s="363">
        <v>17465</v>
      </c>
      <c r="I33" s="363">
        <v>18729</v>
      </c>
      <c r="J33" s="363">
        <v>20082</v>
      </c>
      <c r="K33" s="363">
        <v>21524</v>
      </c>
      <c r="L33" s="363">
        <v>25816</v>
      </c>
      <c r="M33" s="363">
        <v>29028</v>
      </c>
      <c r="N33" s="363">
        <v>21862</v>
      </c>
      <c r="O33" s="363">
        <v>23199</v>
      </c>
      <c r="P33" s="363">
        <v>25745</v>
      </c>
      <c r="Q33" s="363">
        <v>30276</v>
      </c>
      <c r="R33" s="363">
        <v>34024</v>
      </c>
      <c r="S33" s="30" t="s">
        <v>386</v>
      </c>
    </row>
    <row r="34" spans="1:19" s="203" customFormat="1" ht="20.100000000000001" customHeight="1">
      <c r="A34" s="204">
        <v>27</v>
      </c>
      <c r="B34" s="30" t="s">
        <v>23</v>
      </c>
      <c r="C34" s="58">
        <v>1257410</v>
      </c>
      <c r="D34" s="58">
        <v>1414580</v>
      </c>
      <c r="E34" s="58">
        <v>1545346</v>
      </c>
      <c r="F34" s="59">
        <v>1679608</v>
      </c>
      <c r="G34" s="363">
        <v>1757430</v>
      </c>
      <c r="H34" s="363">
        <v>1827887</v>
      </c>
      <c r="I34" s="363">
        <v>1906590</v>
      </c>
      <c r="J34" s="363">
        <v>1997034</v>
      </c>
      <c r="K34" s="363">
        <v>12804123</v>
      </c>
      <c r="L34" s="363">
        <v>14223665</v>
      </c>
      <c r="M34" s="363">
        <v>15866902</v>
      </c>
      <c r="N34" s="363">
        <v>17552453</v>
      </c>
      <c r="O34" s="363">
        <v>19106232</v>
      </c>
      <c r="P34" s="363">
        <v>20690782</v>
      </c>
      <c r="Q34" s="363">
        <v>22296758</v>
      </c>
      <c r="R34" s="363">
        <v>24111932</v>
      </c>
      <c r="S34" s="30" t="s">
        <v>371</v>
      </c>
    </row>
    <row r="35" spans="1:19" s="203" customFormat="1" ht="20.100000000000001" customHeight="1">
      <c r="A35" s="204">
        <v>28</v>
      </c>
      <c r="B35" s="30" t="s">
        <v>7</v>
      </c>
      <c r="C35" s="58">
        <v>37773</v>
      </c>
      <c r="D35" s="58">
        <v>42339</v>
      </c>
      <c r="E35" s="58">
        <v>44663</v>
      </c>
      <c r="F35" s="59">
        <v>50188</v>
      </c>
      <c r="G35" s="363">
        <v>45581</v>
      </c>
      <c r="H35" s="363">
        <v>50198</v>
      </c>
      <c r="I35" s="363">
        <v>55969</v>
      </c>
      <c r="J35" s="363">
        <v>69000</v>
      </c>
      <c r="K35" s="363">
        <v>122346</v>
      </c>
      <c r="L35" s="363">
        <v>145334</v>
      </c>
      <c r="M35" s="363">
        <v>159555</v>
      </c>
      <c r="N35" s="363">
        <v>194734</v>
      </c>
      <c r="O35" s="363">
        <v>210589</v>
      </c>
      <c r="P35" s="363">
        <v>231936</v>
      </c>
      <c r="Q35" s="363">
        <v>263513</v>
      </c>
      <c r="R35" s="363">
        <v>313687</v>
      </c>
      <c r="S35" s="30" t="s">
        <v>372</v>
      </c>
    </row>
    <row r="36" spans="1:19" s="203" customFormat="1" ht="20.100000000000001" customHeight="1">
      <c r="A36" s="204">
        <v>29</v>
      </c>
      <c r="B36" s="30" t="s">
        <v>24</v>
      </c>
      <c r="C36" s="58"/>
      <c r="D36" s="58"/>
      <c r="E36" s="58"/>
      <c r="F36" s="59">
        <v>629389</v>
      </c>
      <c r="G36" s="363">
        <v>690011</v>
      </c>
      <c r="H36" s="363">
        <v>751001</v>
      </c>
      <c r="I36" s="363">
        <v>831046</v>
      </c>
      <c r="J36" s="363">
        <v>864206</v>
      </c>
      <c r="K36" s="363"/>
      <c r="L36" s="363"/>
      <c r="M36" s="363"/>
      <c r="N36" s="363">
        <v>5747088</v>
      </c>
      <c r="O36" s="363">
        <v>6383098</v>
      </c>
      <c r="P36" s="363">
        <v>7093715</v>
      </c>
      <c r="Q36" s="363">
        <v>7878143</v>
      </c>
      <c r="R36" s="363">
        <v>8980215</v>
      </c>
      <c r="S36" s="30" t="s">
        <v>373</v>
      </c>
    </row>
    <row r="37" spans="1:19" s="203" customFormat="1" ht="20.100000000000001" customHeight="1">
      <c r="A37" s="204">
        <v>30</v>
      </c>
      <c r="B37" s="30" t="s">
        <v>8</v>
      </c>
      <c r="C37" s="58">
        <v>72229</v>
      </c>
      <c r="D37" s="58">
        <v>81951</v>
      </c>
      <c r="E37" s="58">
        <v>97379</v>
      </c>
      <c r="F37" s="59">
        <v>103708</v>
      </c>
      <c r="G37" s="363">
        <v>114653</v>
      </c>
      <c r="H37" s="363">
        <v>122473</v>
      </c>
      <c r="I37" s="363">
        <v>152553</v>
      </c>
      <c r="J37" s="363">
        <v>152227</v>
      </c>
      <c r="K37" s="363">
        <v>759143</v>
      </c>
      <c r="L37" s="363">
        <v>915210</v>
      </c>
      <c r="M37" s="363">
        <v>1146663</v>
      </c>
      <c r="N37" s="363">
        <v>1356428</v>
      </c>
      <c r="O37" s="363">
        <v>1525275</v>
      </c>
      <c r="P37" s="363">
        <v>1704564</v>
      </c>
      <c r="Q37" s="363">
        <v>1735667</v>
      </c>
      <c r="R37" s="363">
        <v>1985106</v>
      </c>
      <c r="S37" s="30" t="s">
        <v>374</v>
      </c>
    </row>
    <row r="38" spans="1:19" s="203" customFormat="1" ht="34.5" customHeight="1">
      <c r="A38" s="204">
        <v>31</v>
      </c>
      <c r="B38" s="60" t="s">
        <v>454</v>
      </c>
      <c r="C38" s="58">
        <v>459076</v>
      </c>
      <c r="D38" s="58">
        <v>532695</v>
      </c>
      <c r="E38" s="58">
        <v>608433</v>
      </c>
      <c r="F38" s="59">
        <v>725149</v>
      </c>
      <c r="G38" s="363">
        <v>825816</v>
      </c>
      <c r="H38" s="363">
        <v>914353</v>
      </c>
      <c r="I38" s="363">
        <v>1000467</v>
      </c>
      <c r="J38" s="363">
        <v>1129492</v>
      </c>
      <c r="K38" s="363">
        <v>11529273</v>
      </c>
      <c r="L38" s="363">
        <v>12754537</v>
      </c>
      <c r="M38" s="363">
        <v>14836841</v>
      </c>
      <c r="N38" s="363">
        <v>16323035</v>
      </c>
      <c r="O38" s="363">
        <v>18288876</v>
      </c>
      <c r="P38" s="363">
        <v>20721178</v>
      </c>
      <c r="Q38" s="363">
        <v>22935899</v>
      </c>
      <c r="R38" s="363">
        <v>25135754</v>
      </c>
      <c r="S38" s="60" t="s">
        <v>709</v>
      </c>
    </row>
    <row r="39" spans="1:19" s="203" customFormat="1" ht="20.100000000000001" customHeight="1">
      <c r="A39" s="204">
        <v>32</v>
      </c>
      <c r="B39" s="60" t="s">
        <v>29</v>
      </c>
      <c r="C39" s="58">
        <v>376778</v>
      </c>
      <c r="D39" s="58">
        <v>421605</v>
      </c>
      <c r="E39" s="58">
        <v>465613</v>
      </c>
      <c r="F39" s="59">
        <v>672493</v>
      </c>
      <c r="G39" s="363">
        <v>720148</v>
      </c>
      <c r="H39" s="363">
        <v>761919</v>
      </c>
      <c r="I39" s="363">
        <v>655972</v>
      </c>
      <c r="J39" s="363">
        <v>712328</v>
      </c>
      <c r="K39" s="363">
        <v>2370360</v>
      </c>
      <c r="L39" s="363">
        <v>2839019</v>
      </c>
      <c r="M39" s="363">
        <v>3395128</v>
      </c>
      <c r="N39" s="363">
        <v>5438241</v>
      </c>
      <c r="O39" s="363">
        <v>6024856</v>
      </c>
      <c r="P39" s="363">
        <v>6641322</v>
      </c>
      <c r="Q39" s="363">
        <v>5832417</v>
      </c>
      <c r="R39" s="363">
        <v>6733245</v>
      </c>
      <c r="S39" s="60" t="s">
        <v>376</v>
      </c>
    </row>
    <row r="40" spans="1:19" s="203" customFormat="1" ht="33.75" customHeight="1">
      <c r="A40" s="204">
        <v>33</v>
      </c>
      <c r="B40" s="60" t="s">
        <v>33</v>
      </c>
      <c r="C40" s="58">
        <v>6630</v>
      </c>
      <c r="D40" s="58">
        <v>7012</v>
      </c>
      <c r="E40" s="58">
        <v>7679</v>
      </c>
      <c r="F40" s="59">
        <v>8073</v>
      </c>
      <c r="G40" s="363">
        <v>8301</v>
      </c>
      <c r="H40" s="363">
        <v>8572</v>
      </c>
      <c r="I40" s="363">
        <v>8945</v>
      </c>
      <c r="J40" s="363">
        <v>9210</v>
      </c>
      <c r="K40" s="363">
        <v>55144</v>
      </c>
      <c r="L40" s="363">
        <v>62088</v>
      </c>
      <c r="M40" s="363">
        <v>69384</v>
      </c>
      <c r="N40" s="363">
        <v>77369</v>
      </c>
      <c r="O40" s="363">
        <v>85390</v>
      </c>
      <c r="P40" s="363">
        <v>93729</v>
      </c>
      <c r="Q40" s="363">
        <v>102184</v>
      </c>
      <c r="R40" s="363">
        <v>112349</v>
      </c>
      <c r="S40" s="60" t="s">
        <v>377</v>
      </c>
    </row>
    <row r="41" spans="1:19" s="203" customFormat="1" ht="20.100000000000001" customHeight="1">
      <c r="A41" s="204">
        <v>34</v>
      </c>
      <c r="B41" s="60" t="s">
        <v>36</v>
      </c>
      <c r="C41" s="58">
        <v>23755</v>
      </c>
      <c r="D41" s="58">
        <v>31290</v>
      </c>
      <c r="E41" s="58">
        <v>34365</v>
      </c>
      <c r="F41" s="59">
        <v>35525</v>
      </c>
      <c r="G41" s="363">
        <v>17913</v>
      </c>
      <c r="H41" s="363">
        <v>19159</v>
      </c>
      <c r="I41" s="363">
        <v>19765</v>
      </c>
      <c r="J41" s="363">
        <v>21758</v>
      </c>
      <c r="K41" s="363">
        <v>925609</v>
      </c>
      <c r="L41" s="363">
        <v>976602</v>
      </c>
      <c r="M41" s="363">
        <v>1024043</v>
      </c>
      <c r="N41" s="363">
        <v>1070824</v>
      </c>
      <c r="O41" s="363">
        <v>612812</v>
      </c>
      <c r="P41" s="363">
        <v>657317</v>
      </c>
      <c r="Q41" s="363">
        <v>817172</v>
      </c>
      <c r="R41" s="363">
        <v>861031</v>
      </c>
      <c r="S41" s="60" t="s">
        <v>378</v>
      </c>
    </row>
    <row r="42" spans="1:19" s="203" customFormat="1" ht="20.100000000000001" customHeight="1">
      <c r="A42" s="204">
        <v>35</v>
      </c>
      <c r="B42" s="60" t="s">
        <v>30</v>
      </c>
      <c r="C42" s="58">
        <v>7921</v>
      </c>
      <c r="D42" s="63">
        <v>8668</v>
      </c>
      <c r="E42" s="58">
        <v>9043</v>
      </c>
      <c r="F42" s="59">
        <v>9457</v>
      </c>
      <c r="G42" s="363">
        <v>7421</v>
      </c>
      <c r="H42" s="363">
        <v>7809</v>
      </c>
      <c r="I42" s="363">
        <v>7670</v>
      </c>
      <c r="J42" s="363">
        <v>7886</v>
      </c>
      <c r="K42" s="363">
        <v>64421</v>
      </c>
      <c r="L42" s="363">
        <v>68920</v>
      </c>
      <c r="M42" s="363">
        <v>75813</v>
      </c>
      <c r="N42" s="363">
        <v>82088</v>
      </c>
      <c r="O42" s="363">
        <v>87904</v>
      </c>
      <c r="P42" s="363">
        <v>92570</v>
      </c>
      <c r="Q42" s="363">
        <v>97857</v>
      </c>
      <c r="R42" s="363">
        <v>103428</v>
      </c>
      <c r="S42" s="60" t="s">
        <v>379</v>
      </c>
    </row>
    <row r="43" spans="1:19" s="203" customFormat="1" ht="20.100000000000001" customHeight="1">
      <c r="A43" s="204">
        <v>36</v>
      </c>
      <c r="B43" s="60" t="s">
        <v>31</v>
      </c>
      <c r="C43" s="58">
        <v>920</v>
      </c>
      <c r="D43" s="58">
        <v>1096</v>
      </c>
      <c r="E43" s="58">
        <v>1355</v>
      </c>
      <c r="F43" s="59">
        <v>1620</v>
      </c>
      <c r="G43" s="363">
        <v>2078</v>
      </c>
      <c r="H43" s="363">
        <v>2375</v>
      </c>
      <c r="I43" s="363">
        <v>2183</v>
      </c>
      <c r="J43" s="363">
        <v>2476</v>
      </c>
      <c r="K43" s="363">
        <v>6935</v>
      </c>
      <c r="L43" s="363">
        <v>7657</v>
      </c>
      <c r="M43" s="363">
        <v>8542</v>
      </c>
      <c r="N43" s="363">
        <v>9485</v>
      </c>
      <c r="O43" s="363">
        <v>10946</v>
      </c>
      <c r="P43" s="363">
        <v>11856</v>
      </c>
      <c r="Q43" s="363">
        <v>13825</v>
      </c>
      <c r="R43" s="363">
        <v>15611</v>
      </c>
      <c r="S43" s="60" t="s">
        <v>380</v>
      </c>
    </row>
    <row r="44" spans="1:19" s="203" customFormat="1" ht="20.100000000000001" customHeight="1">
      <c r="A44" s="483" t="s">
        <v>9</v>
      </c>
      <c r="B44" s="484"/>
      <c r="C44" s="202">
        <f>SUM(C8:C43)</f>
        <v>13071720</v>
      </c>
      <c r="D44" s="202">
        <f t="shared" ref="D44:M44" si="0">SUM(D8:D43)</f>
        <v>14369324</v>
      </c>
      <c r="E44" s="202">
        <f t="shared" si="0"/>
        <v>15482127</v>
      </c>
      <c r="F44" s="59">
        <f t="shared" ref="F44:J44" si="1">SUM(F8:F43)</f>
        <v>17323972</v>
      </c>
      <c r="G44" s="363">
        <f t="shared" si="1"/>
        <v>17459867</v>
      </c>
      <c r="H44" s="363">
        <f t="shared" si="1"/>
        <v>18728360</v>
      </c>
      <c r="I44" s="363">
        <f t="shared" si="1"/>
        <v>21090119</v>
      </c>
      <c r="J44" s="363">
        <f t="shared" si="1"/>
        <v>22538931</v>
      </c>
      <c r="K44" s="363">
        <f t="shared" si="0"/>
        <v>114660501</v>
      </c>
      <c r="L44" s="363">
        <f t="shared" si="0"/>
        <v>127351749</v>
      </c>
      <c r="M44" s="363">
        <f t="shared" si="0"/>
        <v>143842151</v>
      </c>
      <c r="N44" s="363">
        <f t="shared" ref="N44:Q44" si="2">SUM(N8:N43)</f>
        <v>164954622</v>
      </c>
      <c r="O44" s="363">
        <f t="shared" si="2"/>
        <v>173076945</v>
      </c>
      <c r="P44" s="363">
        <f t="shared" si="2"/>
        <v>191127349</v>
      </c>
      <c r="Q44" s="363">
        <f t="shared" si="2"/>
        <v>208923674</v>
      </c>
      <c r="R44" s="363">
        <f>SUM(R8:R43)</f>
        <v>230772124</v>
      </c>
      <c r="S44" s="218" t="s">
        <v>392</v>
      </c>
    </row>
    <row r="45" spans="1:19" s="205" customFormat="1" ht="20.100000000000001" customHeight="1">
      <c r="A45" s="524" t="s">
        <v>707</v>
      </c>
      <c r="B45" s="524"/>
      <c r="C45" s="524"/>
      <c r="D45" s="524"/>
      <c r="E45" s="524"/>
      <c r="F45" s="524"/>
      <c r="G45" s="524"/>
      <c r="H45" s="524"/>
      <c r="I45" s="524"/>
      <c r="J45" s="524"/>
      <c r="K45" s="524"/>
      <c r="L45" s="524"/>
      <c r="M45" s="524"/>
      <c r="N45" s="524"/>
      <c r="O45" s="524"/>
      <c r="P45" s="524"/>
      <c r="Q45" s="524"/>
      <c r="R45" s="524"/>
      <c r="S45" s="524"/>
    </row>
    <row r="46" spans="1:19" s="205" customFormat="1" ht="20.100000000000001" customHeight="1">
      <c r="A46" s="525" t="s">
        <v>708</v>
      </c>
      <c r="B46" s="525"/>
      <c r="C46" s="525"/>
      <c r="D46" s="525"/>
      <c r="E46" s="525"/>
      <c r="F46" s="525"/>
      <c r="G46" s="525"/>
      <c r="H46" s="525"/>
      <c r="I46" s="525"/>
      <c r="J46" s="525"/>
      <c r="K46" s="525"/>
      <c r="L46" s="525"/>
      <c r="M46" s="525"/>
      <c r="N46" s="525"/>
      <c r="O46" s="525"/>
      <c r="P46" s="525"/>
      <c r="Q46" s="525"/>
      <c r="R46" s="525"/>
      <c r="S46" s="525"/>
    </row>
    <row r="47" spans="1:19" s="203" customFormat="1" ht="20.100000000000001" customHeight="1">
      <c r="A47" s="495" t="s">
        <v>745</v>
      </c>
      <c r="B47" s="495"/>
      <c r="C47" s="495"/>
      <c r="D47" s="495"/>
      <c r="E47" s="495"/>
      <c r="F47" s="495"/>
      <c r="G47" s="495"/>
      <c r="H47" s="495"/>
      <c r="I47" s="495"/>
      <c r="J47" s="495"/>
      <c r="K47" s="495"/>
      <c r="L47" s="495"/>
      <c r="M47" s="495"/>
      <c r="N47" s="495"/>
      <c r="O47" s="495"/>
      <c r="P47" s="495"/>
      <c r="Q47" s="495"/>
      <c r="R47" s="495"/>
      <c r="S47" s="495"/>
    </row>
  </sheetData>
  <sortState ref="B8:T43">
    <sortCondition ref="B8:B43"/>
  </sortState>
  <mergeCells count="14">
    <mergeCell ref="A47:S47"/>
    <mergeCell ref="A1:S1"/>
    <mergeCell ref="A3:S3"/>
    <mergeCell ref="A4:S4"/>
    <mergeCell ref="A2:S2"/>
    <mergeCell ref="S6:S7"/>
    <mergeCell ref="Q5:S5"/>
    <mergeCell ref="A6:A7"/>
    <mergeCell ref="B6:B7"/>
    <mergeCell ref="C6:J6"/>
    <mergeCell ref="K6:R6"/>
    <mergeCell ref="A45:S45"/>
    <mergeCell ref="A46:S46"/>
    <mergeCell ref="A44:B44"/>
  </mergeCells>
  <conditionalFormatting sqref="A8:S44">
    <cfRule type="expression" dxfId="2" priority="1">
      <formula>MOD(ROW(),3)=1</formula>
    </cfRule>
  </conditionalFormatting>
  <printOptions horizontalCentered="1"/>
  <pageMargins left="0.7" right="0.7" top="0.64" bottom="0.75" header="0.3" footer="0.3"/>
  <pageSetup paperSize="9" scale="87" orientation="landscape" r:id="rId1"/>
  <rowBreaks count="1" manualBreakCount="1">
    <brk id="27" max="18" man="1"/>
  </rowBreaks>
  <legacyDrawingHF r:id="rId2"/>
</worksheet>
</file>

<file path=xl/worksheets/sheet17.xml><?xml version="1.0" encoding="utf-8"?>
<worksheet xmlns="http://schemas.openxmlformats.org/spreadsheetml/2006/main" xmlns:r="http://schemas.openxmlformats.org/officeDocument/2006/relationships">
  <dimension ref="A1:S55"/>
  <sheetViews>
    <sheetView view="pageBreakPreview" zoomScale="85" zoomScaleSheetLayoutView="85" workbookViewId="0">
      <selection activeCell="D31" sqref="D31"/>
    </sheetView>
  </sheetViews>
  <sheetFormatPr defaultColWidth="8.85546875" defaultRowHeight="15"/>
  <cols>
    <col min="1" max="1" width="6.5703125" style="62" customWidth="1"/>
    <col min="2" max="2" width="18.140625" style="62" customWidth="1"/>
    <col min="3" max="3" width="14.140625" style="62" customWidth="1"/>
    <col min="4" max="4" width="10.42578125" style="62" customWidth="1"/>
    <col min="5" max="6" width="12.7109375" style="62" bestFit="1" customWidth="1"/>
    <col min="7" max="7" width="11.42578125" style="62" customWidth="1"/>
    <col min="8" max="8" width="12.140625" style="62" customWidth="1"/>
    <col min="9" max="9" width="2.42578125" style="110" customWidth="1"/>
    <col min="10" max="10" width="13" style="62" customWidth="1"/>
    <col min="11" max="11" width="13.85546875" style="62" bestFit="1" customWidth="1"/>
    <col min="12" max="12" width="12.7109375" style="62" bestFit="1" customWidth="1"/>
    <col min="13" max="13" width="11.28515625" style="62" bestFit="1" customWidth="1"/>
    <col min="14" max="16" width="12.7109375" style="62" bestFit="1" customWidth="1"/>
    <col min="17" max="17" width="13.140625" style="62" customWidth="1"/>
    <col min="18" max="18" width="15.28515625" style="62" customWidth="1"/>
    <col min="19" max="19" width="18.7109375" style="62" customWidth="1"/>
    <col min="20" max="16384" width="8.85546875" style="62"/>
  </cols>
  <sheetData>
    <row r="1" spans="1:19" s="61" customFormat="1" ht="21.95" customHeight="1">
      <c r="A1" s="148"/>
      <c r="B1" s="534" t="s">
        <v>570</v>
      </c>
      <c r="C1" s="534"/>
      <c r="D1" s="534"/>
      <c r="E1" s="534"/>
      <c r="F1" s="534"/>
      <c r="G1" s="534"/>
      <c r="H1" s="534"/>
      <c r="I1" s="534"/>
      <c r="J1" s="534"/>
      <c r="K1" s="534"/>
      <c r="L1" s="534"/>
      <c r="M1" s="534"/>
      <c r="N1" s="534"/>
      <c r="O1" s="534"/>
      <c r="P1" s="534"/>
      <c r="Q1" s="534"/>
      <c r="R1" s="534"/>
      <c r="S1" s="534"/>
    </row>
    <row r="2" spans="1:19" s="61" customFormat="1" ht="21.95" customHeight="1">
      <c r="A2" s="148"/>
      <c r="B2" s="534" t="s">
        <v>569</v>
      </c>
      <c r="C2" s="534"/>
      <c r="D2" s="534"/>
      <c r="E2" s="534"/>
      <c r="F2" s="534"/>
      <c r="G2" s="534"/>
      <c r="H2" s="534"/>
      <c r="I2" s="534"/>
      <c r="J2" s="534"/>
      <c r="K2" s="534"/>
      <c r="L2" s="534"/>
      <c r="M2" s="534"/>
      <c r="N2" s="534"/>
      <c r="O2" s="534"/>
      <c r="P2" s="534"/>
      <c r="Q2" s="534"/>
      <c r="R2" s="534"/>
      <c r="S2" s="534"/>
    </row>
    <row r="3" spans="1:19" s="61" customFormat="1" ht="21.95" customHeight="1">
      <c r="A3" s="148"/>
      <c r="B3" s="534" t="s">
        <v>448</v>
      </c>
      <c r="C3" s="534"/>
      <c r="D3" s="534"/>
      <c r="E3" s="534"/>
      <c r="F3" s="534"/>
      <c r="G3" s="534"/>
      <c r="H3" s="534"/>
      <c r="I3" s="534"/>
      <c r="J3" s="534"/>
      <c r="K3" s="534"/>
      <c r="L3" s="534"/>
      <c r="M3" s="534"/>
      <c r="N3" s="534"/>
      <c r="O3" s="534"/>
      <c r="P3" s="534"/>
      <c r="Q3" s="534"/>
      <c r="R3" s="534"/>
      <c r="S3" s="534"/>
    </row>
    <row r="4" spans="1:19" s="61" customFormat="1" ht="21.95" customHeight="1">
      <c r="A4" s="148"/>
      <c r="B4" s="534" t="s">
        <v>328</v>
      </c>
      <c r="C4" s="534"/>
      <c r="D4" s="534"/>
      <c r="E4" s="534"/>
      <c r="F4" s="534"/>
      <c r="G4" s="534"/>
      <c r="H4" s="534"/>
      <c r="I4" s="534"/>
      <c r="J4" s="534"/>
      <c r="K4" s="534"/>
      <c r="L4" s="534"/>
      <c r="M4" s="534"/>
      <c r="N4" s="534"/>
      <c r="O4" s="534"/>
      <c r="P4" s="534"/>
      <c r="Q4" s="534"/>
      <c r="R4" s="534"/>
      <c r="S4" s="534"/>
    </row>
    <row r="5" spans="1:19" s="61" customFormat="1" ht="21.95" customHeight="1">
      <c r="A5" s="148"/>
      <c r="B5" s="207"/>
      <c r="C5" s="535" t="s">
        <v>449</v>
      </c>
      <c r="D5" s="535"/>
      <c r="E5" s="535"/>
      <c r="F5" s="535"/>
      <c r="G5" s="535"/>
      <c r="H5" s="535"/>
      <c r="I5" s="535"/>
      <c r="J5" s="535"/>
      <c r="K5" s="535"/>
      <c r="L5" s="535"/>
      <c r="M5" s="535"/>
      <c r="N5" s="535"/>
      <c r="O5" s="535"/>
      <c r="P5" s="535"/>
      <c r="Q5" s="535"/>
      <c r="R5" s="535"/>
      <c r="S5" s="535"/>
    </row>
    <row r="6" spans="1:19" s="61" customFormat="1" ht="16.5" customHeight="1">
      <c r="A6" s="528" t="s">
        <v>281</v>
      </c>
      <c r="B6" s="528"/>
      <c r="C6" s="528"/>
      <c r="D6" s="528"/>
      <c r="E6" s="528"/>
      <c r="F6" s="528"/>
      <c r="G6" s="528"/>
      <c r="H6" s="528"/>
      <c r="I6" s="528"/>
      <c r="J6" s="528"/>
      <c r="K6" s="528"/>
      <c r="L6" s="528"/>
      <c r="M6" s="528"/>
      <c r="N6" s="528"/>
      <c r="O6" s="528"/>
      <c r="P6" s="528"/>
      <c r="Q6" s="528"/>
      <c r="R6" s="528"/>
      <c r="S6" s="528"/>
    </row>
    <row r="7" spans="1:19" s="148" customFormat="1" ht="36.75" customHeight="1">
      <c r="A7" s="529" t="s">
        <v>720</v>
      </c>
      <c r="B7" s="529" t="s">
        <v>722</v>
      </c>
      <c r="C7" s="491" t="s">
        <v>654</v>
      </c>
      <c r="D7" s="491"/>
      <c r="E7" s="491"/>
      <c r="F7" s="491"/>
      <c r="G7" s="491"/>
      <c r="H7" s="491"/>
      <c r="I7" s="491"/>
      <c r="J7" s="491" t="s">
        <v>655</v>
      </c>
      <c r="K7" s="491"/>
      <c r="L7" s="491"/>
      <c r="M7" s="491"/>
      <c r="N7" s="491"/>
      <c r="O7" s="491"/>
      <c r="P7" s="491"/>
      <c r="Q7" s="491"/>
      <c r="R7" s="491" t="s">
        <v>667</v>
      </c>
      <c r="S7" s="506" t="s">
        <v>251</v>
      </c>
    </row>
    <row r="8" spans="1:19" s="148" customFormat="1" ht="123" customHeight="1">
      <c r="A8" s="529"/>
      <c r="B8" s="529"/>
      <c r="C8" s="325" t="s">
        <v>656</v>
      </c>
      <c r="D8" s="325" t="s">
        <v>657</v>
      </c>
      <c r="E8" s="325" t="s">
        <v>658</v>
      </c>
      <c r="F8" s="325" t="s">
        <v>659</v>
      </c>
      <c r="G8" s="325" t="s">
        <v>668</v>
      </c>
      <c r="H8" s="454" t="s">
        <v>660</v>
      </c>
      <c r="I8" s="454"/>
      <c r="J8" s="325" t="s">
        <v>661</v>
      </c>
      <c r="K8" s="325" t="s">
        <v>468</v>
      </c>
      <c r="L8" s="325" t="s">
        <v>469</v>
      </c>
      <c r="M8" s="325" t="s">
        <v>662</v>
      </c>
      <c r="N8" s="325" t="s">
        <v>663</v>
      </c>
      <c r="O8" s="325" t="s">
        <v>664</v>
      </c>
      <c r="P8" s="325" t="s">
        <v>665</v>
      </c>
      <c r="Q8" s="325" t="s">
        <v>666</v>
      </c>
      <c r="R8" s="491"/>
      <c r="S8" s="506"/>
    </row>
    <row r="9" spans="1:19" s="61" customFormat="1" ht="23.1" customHeight="1">
      <c r="A9" s="79">
        <v>1</v>
      </c>
      <c r="B9" s="59" t="s">
        <v>60</v>
      </c>
      <c r="C9" s="363">
        <v>306300</v>
      </c>
      <c r="D9" s="363">
        <v>188543</v>
      </c>
      <c r="E9" s="363">
        <v>41187</v>
      </c>
      <c r="F9" s="363">
        <v>79683</v>
      </c>
      <c r="G9" s="364">
        <v>444295</v>
      </c>
      <c r="H9" s="364">
        <v>1270390</v>
      </c>
      <c r="I9" s="365" t="s">
        <v>302</v>
      </c>
      <c r="J9" s="363">
        <v>7500509</v>
      </c>
      <c r="K9" s="363">
        <v>545714</v>
      </c>
      <c r="L9" s="363">
        <v>10878</v>
      </c>
      <c r="M9" s="363">
        <v>25285</v>
      </c>
      <c r="N9" s="363">
        <v>148602</v>
      </c>
      <c r="O9" s="363">
        <v>106709</v>
      </c>
      <c r="P9" s="363">
        <v>18283</v>
      </c>
      <c r="Q9" s="363">
        <v>8355980</v>
      </c>
      <c r="R9" s="363">
        <v>9626370</v>
      </c>
      <c r="S9" s="45" t="s">
        <v>329</v>
      </c>
    </row>
    <row r="10" spans="1:19" s="61" customFormat="1" ht="23.1" customHeight="1">
      <c r="A10" s="79">
        <v>2</v>
      </c>
      <c r="B10" s="59" t="s">
        <v>303</v>
      </c>
      <c r="C10" s="363">
        <v>6012</v>
      </c>
      <c r="D10" s="363">
        <v>7142</v>
      </c>
      <c r="E10" s="363">
        <v>5192</v>
      </c>
      <c r="F10" s="363">
        <v>860</v>
      </c>
      <c r="G10" s="364">
        <v>8134</v>
      </c>
      <c r="H10" s="364">
        <v>27340</v>
      </c>
      <c r="I10" s="365"/>
      <c r="J10" s="363">
        <v>87552</v>
      </c>
      <c r="K10" s="363">
        <v>57552</v>
      </c>
      <c r="L10" s="363">
        <v>2898</v>
      </c>
      <c r="M10" s="363">
        <v>29</v>
      </c>
      <c r="N10" s="363">
        <v>954</v>
      </c>
      <c r="O10" s="363">
        <v>407</v>
      </c>
      <c r="P10" s="363">
        <v>3137</v>
      </c>
      <c r="Q10" s="363">
        <v>152529</v>
      </c>
      <c r="R10" s="363">
        <v>179869</v>
      </c>
      <c r="S10" s="86" t="s">
        <v>475</v>
      </c>
    </row>
    <row r="11" spans="1:19" s="61" customFormat="1" ht="23.1" customHeight="1">
      <c r="A11" s="79">
        <v>3</v>
      </c>
      <c r="B11" s="59" t="s">
        <v>0</v>
      </c>
      <c r="C11" s="363">
        <v>140535</v>
      </c>
      <c r="D11" s="363">
        <v>131545</v>
      </c>
      <c r="E11" s="363">
        <v>21749</v>
      </c>
      <c r="F11" s="363">
        <v>60209</v>
      </c>
      <c r="G11" s="364">
        <v>10632</v>
      </c>
      <c r="H11" s="364">
        <v>364670</v>
      </c>
      <c r="I11" s="365"/>
      <c r="J11" s="363">
        <v>1974790</v>
      </c>
      <c r="K11" s="363">
        <v>620197</v>
      </c>
      <c r="L11" s="363">
        <v>0</v>
      </c>
      <c r="M11" s="363">
        <v>0</v>
      </c>
      <c r="N11" s="363">
        <v>47322</v>
      </c>
      <c r="O11" s="363">
        <v>21686</v>
      </c>
      <c r="P11" s="363">
        <v>0</v>
      </c>
      <c r="Q11" s="363">
        <v>2663995</v>
      </c>
      <c r="R11" s="363">
        <v>3028665</v>
      </c>
      <c r="S11" s="45" t="s">
        <v>196</v>
      </c>
    </row>
    <row r="12" spans="1:19" s="61" customFormat="1" ht="23.1" customHeight="1">
      <c r="A12" s="79">
        <v>4</v>
      </c>
      <c r="B12" s="59" t="s">
        <v>55</v>
      </c>
      <c r="C12" s="363">
        <v>107756</v>
      </c>
      <c r="D12" s="363">
        <v>59232</v>
      </c>
      <c r="E12" s="363">
        <v>33751</v>
      </c>
      <c r="F12" s="363">
        <v>96344</v>
      </c>
      <c r="G12" s="364">
        <v>271710</v>
      </c>
      <c r="H12" s="364">
        <v>568793</v>
      </c>
      <c r="I12" s="365"/>
      <c r="J12" s="363">
        <v>4631584</v>
      </c>
      <c r="K12" s="363">
        <v>300082</v>
      </c>
      <c r="L12" s="363">
        <v>133889</v>
      </c>
      <c r="M12" s="363">
        <v>0</v>
      </c>
      <c r="N12" s="363">
        <v>387894</v>
      </c>
      <c r="O12" s="363">
        <v>196106</v>
      </c>
      <c r="P12" s="363">
        <v>27599</v>
      </c>
      <c r="Q12" s="363">
        <v>5677154</v>
      </c>
      <c r="R12" s="363">
        <v>6245947</v>
      </c>
      <c r="S12" s="45" t="s">
        <v>330</v>
      </c>
    </row>
    <row r="13" spans="1:19" s="61" customFormat="1" ht="23.1" customHeight="1">
      <c r="A13" s="79">
        <v>5</v>
      </c>
      <c r="B13" s="59" t="s">
        <v>34</v>
      </c>
      <c r="C13" s="363">
        <v>127446</v>
      </c>
      <c r="D13" s="363">
        <v>92859</v>
      </c>
      <c r="E13" s="363">
        <v>15484</v>
      </c>
      <c r="F13" s="363">
        <v>17830</v>
      </c>
      <c r="G13" s="364">
        <v>40218</v>
      </c>
      <c r="H13" s="364">
        <v>293837</v>
      </c>
      <c r="I13" s="365"/>
      <c r="J13" s="363">
        <v>4241769</v>
      </c>
      <c r="K13" s="363">
        <v>282061</v>
      </c>
      <c r="L13" s="363">
        <v>22023</v>
      </c>
      <c r="M13" s="363">
        <v>54441</v>
      </c>
      <c r="N13" s="363">
        <v>205740</v>
      </c>
      <c r="O13" s="363">
        <v>121847</v>
      </c>
      <c r="P13" s="363">
        <v>20314</v>
      </c>
      <c r="Q13" s="363">
        <v>4948195</v>
      </c>
      <c r="R13" s="363">
        <v>5242032</v>
      </c>
      <c r="S13" s="45" t="s">
        <v>197</v>
      </c>
    </row>
    <row r="14" spans="1:19" s="61" customFormat="1" ht="23.1" customHeight="1">
      <c r="A14" s="79">
        <v>6</v>
      </c>
      <c r="B14" s="59" t="s">
        <v>13</v>
      </c>
      <c r="C14" s="363">
        <v>44047</v>
      </c>
      <c r="D14" s="363">
        <v>18316</v>
      </c>
      <c r="E14" s="363">
        <v>11888</v>
      </c>
      <c r="F14" s="363">
        <v>19698</v>
      </c>
      <c r="G14" s="364">
        <v>4411</v>
      </c>
      <c r="H14" s="364">
        <v>125433</v>
      </c>
      <c r="I14" s="365" t="s">
        <v>239</v>
      </c>
      <c r="J14" s="363">
        <v>853421</v>
      </c>
      <c r="K14" s="363">
        <v>251034</v>
      </c>
      <c r="L14" s="363" t="s">
        <v>61</v>
      </c>
      <c r="M14" s="363">
        <v>0</v>
      </c>
      <c r="N14" s="363">
        <v>3888</v>
      </c>
      <c r="O14" s="363" t="s">
        <v>62</v>
      </c>
      <c r="P14" s="363">
        <v>4868</v>
      </c>
      <c r="Q14" s="363">
        <v>1113211</v>
      </c>
      <c r="R14" s="363">
        <v>1238644</v>
      </c>
      <c r="S14" s="45" t="s">
        <v>198</v>
      </c>
    </row>
    <row r="15" spans="1:19" s="61" customFormat="1" ht="23.1" customHeight="1">
      <c r="A15" s="79">
        <v>7</v>
      </c>
      <c r="B15" s="59" t="s">
        <v>25</v>
      </c>
      <c r="C15" s="363">
        <v>396061</v>
      </c>
      <c r="D15" s="363">
        <v>676915</v>
      </c>
      <c r="E15" s="363">
        <v>74855</v>
      </c>
      <c r="F15" s="363">
        <v>125461</v>
      </c>
      <c r="G15" s="364">
        <v>758393</v>
      </c>
      <c r="H15" s="364">
        <v>2031685</v>
      </c>
      <c r="I15" s="365"/>
      <c r="J15" s="363">
        <v>16144357</v>
      </c>
      <c r="K15" s="363">
        <v>2527537</v>
      </c>
      <c r="L15" s="363">
        <v>185894</v>
      </c>
      <c r="M15" s="363">
        <v>0</v>
      </c>
      <c r="N15" s="363">
        <v>687825</v>
      </c>
      <c r="O15" s="363">
        <v>379173</v>
      </c>
      <c r="P15" s="363">
        <v>80068</v>
      </c>
      <c r="Q15" s="363">
        <v>20004854</v>
      </c>
      <c r="R15" s="366">
        <v>22036539</v>
      </c>
      <c r="S15" s="45" t="s">
        <v>199</v>
      </c>
    </row>
    <row r="16" spans="1:19" s="61" customFormat="1" ht="23.1" customHeight="1">
      <c r="A16" s="79">
        <v>8</v>
      </c>
      <c r="B16" s="59" t="s">
        <v>14</v>
      </c>
      <c r="C16" s="363">
        <v>390321</v>
      </c>
      <c r="D16" s="363">
        <v>196239</v>
      </c>
      <c r="E16" s="363">
        <v>57696</v>
      </c>
      <c r="F16" s="363">
        <v>80555</v>
      </c>
      <c r="G16" s="363">
        <v>183110</v>
      </c>
      <c r="H16" s="364">
        <v>909952</v>
      </c>
      <c r="I16" s="365" t="s">
        <v>239</v>
      </c>
      <c r="J16" s="363">
        <v>5937102</v>
      </c>
      <c r="K16" s="363">
        <v>1851788</v>
      </c>
      <c r="L16" s="363">
        <v>0</v>
      </c>
      <c r="M16" s="363">
        <v>2433</v>
      </c>
      <c r="N16" s="363">
        <v>653926</v>
      </c>
      <c r="O16" s="363">
        <v>191</v>
      </c>
      <c r="P16" s="363">
        <v>14965</v>
      </c>
      <c r="Q16" s="363">
        <v>8460405</v>
      </c>
      <c r="R16" s="366">
        <v>9370357</v>
      </c>
      <c r="S16" s="45" t="s">
        <v>476</v>
      </c>
    </row>
    <row r="17" spans="1:19" s="61" customFormat="1" ht="23.25" customHeight="1">
      <c r="A17" s="79">
        <v>9</v>
      </c>
      <c r="B17" s="59" t="s">
        <v>2</v>
      </c>
      <c r="C17" s="363">
        <v>76211</v>
      </c>
      <c r="D17" s="363">
        <v>85071</v>
      </c>
      <c r="E17" s="363">
        <v>9633</v>
      </c>
      <c r="F17" s="363">
        <v>35190</v>
      </c>
      <c r="G17" s="363">
        <v>4787</v>
      </c>
      <c r="H17" s="366">
        <v>210892</v>
      </c>
      <c r="I17" s="367"/>
      <c r="J17" s="363">
        <v>678918</v>
      </c>
      <c r="K17" s="363">
        <v>318244</v>
      </c>
      <c r="L17" s="363">
        <v>22411</v>
      </c>
      <c r="M17" s="363">
        <v>1999</v>
      </c>
      <c r="N17" s="363">
        <v>6197</v>
      </c>
      <c r="O17" s="363">
        <v>109</v>
      </c>
      <c r="P17" s="363">
        <v>117042</v>
      </c>
      <c r="Q17" s="363">
        <v>1144920</v>
      </c>
      <c r="R17" s="366">
        <v>1355812</v>
      </c>
      <c r="S17" s="86" t="s">
        <v>200</v>
      </c>
    </row>
    <row r="18" spans="1:19" s="61" customFormat="1" ht="23.1" customHeight="1">
      <c r="A18" s="79">
        <v>10</v>
      </c>
      <c r="B18" s="59" t="s">
        <v>32</v>
      </c>
      <c r="C18" s="363">
        <v>57174</v>
      </c>
      <c r="D18" s="363">
        <v>80328</v>
      </c>
      <c r="E18" s="363">
        <v>29079</v>
      </c>
      <c r="F18" s="363">
        <v>59185</v>
      </c>
      <c r="G18" s="363">
        <v>28779</v>
      </c>
      <c r="H18" s="366">
        <v>254935</v>
      </c>
      <c r="I18" s="367"/>
      <c r="J18" s="363">
        <v>745165</v>
      </c>
      <c r="K18" s="363">
        <v>421391</v>
      </c>
      <c r="L18" s="363">
        <v>15224</v>
      </c>
      <c r="M18" s="363">
        <v>35966</v>
      </c>
      <c r="N18" s="363">
        <v>22896</v>
      </c>
      <c r="O18" s="363">
        <v>878</v>
      </c>
      <c r="P18" s="363">
        <v>14390</v>
      </c>
      <c r="Q18" s="363">
        <v>1255910</v>
      </c>
      <c r="R18" s="366">
        <v>1510845</v>
      </c>
      <c r="S18" s="86" t="s">
        <v>201</v>
      </c>
    </row>
    <row r="19" spans="1:19" s="61" customFormat="1" ht="23.1" customHeight="1">
      <c r="A19" s="79">
        <v>11</v>
      </c>
      <c r="B19" s="59" t="s">
        <v>3</v>
      </c>
      <c r="C19" s="363">
        <v>92738</v>
      </c>
      <c r="D19" s="363">
        <v>200194</v>
      </c>
      <c r="E19" s="363">
        <v>10398</v>
      </c>
      <c r="F19" s="363">
        <v>38054</v>
      </c>
      <c r="G19" s="363">
        <v>89497</v>
      </c>
      <c r="H19" s="366">
        <v>551774</v>
      </c>
      <c r="I19" s="367"/>
      <c r="J19" s="363">
        <v>2264951</v>
      </c>
      <c r="K19" s="363">
        <v>352510</v>
      </c>
      <c r="L19" s="363">
        <v>64614</v>
      </c>
      <c r="M19" s="363">
        <v>34</v>
      </c>
      <c r="N19" s="363">
        <v>80816</v>
      </c>
      <c r="O19" s="363">
        <v>64659</v>
      </c>
      <c r="P19" s="363">
        <v>5989</v>
      </c>
      <c r="Q19" s="363">
        <v>2833573</v>
      </c>
      <c r="R19" s="366">
        <v>3385347</v>
      </c>
      <c r="S19" s="45" t="s">
        <v>202</v>
      </c>
    </row>
    <row r="20" spans="1:19" s="61" customFormat="1" ht="23.1" customHeight="1">
      <c r="A20" s="79">
        <v>12</v>
      </c>
      <c r="B20" s="59" t="s">
        <v>15</v>
      </c>
      <c r="C20" s="363">
        <v>306290</v>
      </c>
      <c r="D20" s="363">
        <v>400358</v>
      </c>
      <c r="E20" s="363">
        <v>93690</v>
      </c>
      <c r="F20" s="363">
        <v>292320</v>
      </c>
      <c r="G20" s="363">
        <v>447895</v>
      </c>
      <c r="H20" s="366">
        <v>1684690</v>
      </c>
      <c r="I20" s="367" t="s">
        <v>302</v>
      </c>
      <c r="J20" s="363">
        <v>12955113</v>
      </c>
      <c r="K20" s="363">
        <v>2110493</v>
      </c>
      <c r="L20" s="363">
        <v>46319</v>
      </c>
      <c r="M20" s="363">
        <v>130890</v>
      </c>
      <c r="N20" s="363">
        <v>498977</v>
      </c>
      <c r="O20" s="363">
        <v>335745</v>
      </c>
      <c r="P20" s="363">
        <v>109135</v>
      </c>
      <c r="Q20" s="363">
        <v>16186672</v>
      </c>
      <c r="R20" s="366">
        <v>17871362</v>
      </c>
      <c r="S20" s="45" t="s">
        <v>203</v>
      </c>
    </row>
    <row r="21" spans="1:19" s="61" customFormat="1" ht="23.1" customHeight="1">
      <c r="A21" s="79">
        <v>13</v>
      </c>
      <c r="B21" s="59" t="s">
        <v>4</v>
      </c>
      <c r="C21" s="363">
        <v>194293</v>
      </c>
      <c r="D21" s="363">
        <v>384988</v>
      </c>
      <c r="E21" s="363">
        <v>117720</v>
      </c>
      <c r="F21" s="363">
        <v>119002</v>
      </c>
      <c r="G21" s="363">
        <v>632426</v>
      </c>
      <c r="H21" s="366">
        <v>1531125</v>
      </c>
      <c r="I21" s="367" t="s">
        <v>302</v>
      </c>
      <c r="J21" s="363">
        <v>7194235</v>
      </c>
      <c r="K21" s="363">
        <v>2385995</v>
      </c>
      <c r="L21" s="363">
        <v>0</v>
      </c>
      <c r="M21" s="363">
        <v>0</v>
      </c>
      <c r="N21" s="363">
        <v>13150</v>
      </c>
      <c r="O21" s="363">
        <v>0</v>
      </c>
      <c r="P21" s="363">
        <v>178520</v>
      </c>
      <c r="Q21" s="363">
        <v>9771900</v>
      </c>
      <c r="R21" s="366">
        <v>11303025</v>
      </c>
      <c r="S21" s="45" t="s">
        <v>204</v>
      </c>
    </row>
    <row r="22" spans="1:19" s="61" customFormat="1" ht="23.1" customHeight="1">
      <c r="A22" s="79">
        <v>14</v>
      </c>
      <c r="B22" s="59" t="s">
        <v>5</v>
      </c>
      <c r="C22" s="363">
        <v>168626</v>
      </c>
      <c r="D22" s="363">
        <v>177294</v>
      </c>
      <c r="E22" s="363">
        <v>53468</v>
      </c>
      <c r="F22" s="363">
        <v>72285</v>
      </c>
      <c r="G22" s="363">
        <v>130863</v>
      </c>
      <c r="H22" s="366">
        <v>602536</v>
      </c>
      <c r="I22" s="367"/>
      <c r="J22" s="363">
        <v>10479538</v>
      </c>
      <c r="K22" s="363">
        <v>869777</v>
      </c>
      <c r="L22" s="363" t="s">
        <v>61</v>
      </c>
      <c r="M22" s="363">
        <v>135650</v>
      </c>
      <c r="N22" s="363">
        <v>1073487</v>
      </c>
      <c r="O22" s="363" t="s">
        <v>62</v>
      </c>
      <c r="P22" s="363">
        <v>37884</v>
      </c>
      <c r="Q22" s="363">
        <v>12596336</v>
      </c>
      <c r="R22" s="366">
        <v>13198872</v>
      </c>
      <c r="S22" s="86" t="s">
        <v>205</v>
      </c>
    </row>
    <row r="23" spans="1:19" s="61" customFormat="1" ht="23.1" customHeight="1">
      <c r="A23" s="79">
        <v>15</v>
      </c>
      <c r="B23" s="59" t="s">
        <v>16</v>
      </c>
      <c r="C23" s="363">
        <v>496439</v>
      </c>
      <c r="D23" s="363">
        <v>974527</v>
      </c>
      <c r="E23" s="363">
        <v>141289</v>
      </c>
      <c r="F23" s="363">
        <v>306984</v>
      </c>
      <c r="G23" s="363">
        <v>740609</v>
      </c>
      <c r="H23" s="366">
        <v>2659848</v>
      </c>
      <c r="I23" s="367"/>
      <c r="J23" s="363">
        <v>22132190</v>
      </c>
      <c r="K23" s="363">
        <v>3715744</v>
      </c>
      <c r="L23" s="363">
        <v>535487</v>
      </c>
      <c r="M23" s="363">
        <v>18753</v>
      </c>
      <c r="N23" s="363">
        <v>655756</v>
      </c>
      <c r="O23" s="363">
        <v>397077</v>
      </c>
      <c r="P23" s="363">
        <v>102256</v>
      </c>
      <c r="Q23" s="363">
        <v>27557263</v>
      </c>
      <c r="R23" s="366">
        <v>30217111</v>
      </c>
      <c r="S23" s="45" t="s">
        <v>206</v>
      </c>
    </row>
    <row r="24" spans="1:19" s="61" customFormat="1" ht="23.1" customHeight="1">
      <c r="A24" s="79">
        <v>16</v>
      </c>
      <c r="B24" s="59" t="s">
        <v>17</v>
      </c>
      <c r="C24" s="363">
        <v>15759</v>
      </c>
      <c r="D24" s="363">
        <v>3483</v>
      </c>
      <c r="E24" s="363">
        <v>2583</v>
      </c>
      <c r="F24" s="363">
        <v>4496</v>
      </c>
      <c r="G24" s="363">
        <v>20823</v>
      </c>
      <c r="H24" s="366">
        <v>47144</v>
      </c>
      <c r="I24" s="367"/>
      <c r="J24" s="363">
        <v>233075</v>
      </c>
      <c r="K24" s="363">
        <v>52120</v>
      </c>
      <c r="L24" s="363">
        <v>4118</v>
      </c>
      <c r="M24" s="363">
        <v>0</v>
      </c>
      <c r="N24" s="363">
        <v>1190</v>
      </c>
      <c r="O24" s="363">
        <v>16</v>
      </c>
      <c r="P24" s="363">
        <v>2548</v>
      </c>
      <c r="Q24" s="363">
        <v>293067</v>
      </c>
      <c r="R24" s="366">
        <v>340211</v>
      </c>
      <c r="S24" s="45" t="s">
        <v>261</v>
      </c>
    </row>
    <row r="25" spans="1:19" s="61" customFormat="1" ht="23.1" customHeight="1">
      <c r="A25" s="79">
        <v>17</v>
      </c>
      <c r="B25" s="59" t="s">
        <v>63</v>
      </c>
      <c r="C25" s="363">
        <v>301698</v>
      </c>
      <c r="D25" s="363">
        <v>13431</v>
      </c>
      <c r="E25" s="363">
        <v>5517</v>
      </c>
      <c r="F25" s="363">
        <v>24428</v>
      </c>
      <c r="G25" s="363">
        <v>22575</v>
      </c>
      <c r="H25" s="366">
        <v>367649</v>
      </c>
      <c r="I25" s="367"/>
      <c r="J25" s="363">
        <v>106072</v>
      </c>
      <c r="K25" s="363">
        <v>81083</v>
      </c>
      <c r="L25" s="363">
        <v>19967</v>
      </c>
      <c r="M25" s="363">
        <v>73</v>
      </c>
      <c r="N25" s="363">
        <v>884</v>
      </c>
      <c r="O25" s="363">
        <v>2877</v>
      </c>
      <c r="P25" s="363">
        <v>4502</v>
      </c>
      <c r="Q25" s="363">
        <v>215458</v>
      </c>
      <c r="R25" s="366">
        <v>583107</v>
      </c>
      <c r="S25" s="45" t="s">
        <v>331</v>
      </c>
    </row>
    <row r="26" spans="1:19" s="61" customFormat="1" ht="23.1" customHeight="1">
      <c r="A26" s="79">
        <v>18</v>
      </c>
      <c r="B26" s="59" t="s">
        <v>35</v>
      </c>
      <c r="C26" s="363">
        <v>3787</v>
      </c>
      <c r="D26" s="363">
        <v>9355</v>
      </c>
      <c r="E26" s="363">
        <v>1268</v>
      </c>
      <c r="F26" s="363">
        <v>9266</v>
      </c>
      <c r="G26" s="363">
        <v>5333</v>
      </c>
      <c r="H26" s="366">
        <v>29038</v>
      </c>
      <c r="I26" s="367"/>
      <c r="J26" s="363">
        <v>112621</v>
      </c>
      <c r="K26" s="363">
        <v>26869</v>
      </c>
      <c r="L26" s="363">
        <v>6929</v>
      </c>
      <c r="M26" s="363">
        <v>0</v>
      </c>
      <c r="N26" s="363">
        <v>285</v>
      </c>
      <c r="O26" s="363">
        <v>0</v>
      </c>
      <c r="P26" s="363">
        <v>11284</v>
      </c>
      <c r="Q26" s="363">
        <v>157988</v>
      </c>
      <c r="R26" s="366">
        <v>187026</v>
      </c>
      <c r="S26" s="45" t="s">
        <v>207</v>
      </c>
    </row>
    <row r="27" spans="1:19" s="61" customFormat="1" ht="23.1" customHeight="1">
      <c r="A27" s="79">
        <v>19</v>
      </c>
      <c r="B27" s="59" t="s">
        <v>19</v>
      </c>
      <c r="C27" s="363">
        <v>130211</v>
      </c>
      <c r="D27" s="363">
        <v>22733</v>
      </c>
      <c r="E27" s="363">
        <v>5926</v>
      </c>
      <c r="F27" s="363">
        <v>7222</v>
      </c>
      <c r="G27" s="363">
        <v>18992</v>
      </c>
      <c r="H27" s="366">
        <v>185084</v>
      </c>
      <c r="I27" s="367"/>
      <c r="J27" s="363">
        <v>86835</v>
      </c>
      <c r="K27" s="363">
        <v>74563</v>
      </c>
      <c r="L27" s="363">
        <v>34390</v>
      </c>
      <c r="M27" s="363">
        <v>498</v>
      </c>
      <c r="N27" s="363">
        <v>2868</v>
      </c>
      <c r="O27" s="363">
        <v>1068</v>
      </c>
      <c r="P27" s="363">
        <v>7587</v>
      </c>
      <c r="Q27" s="363">
        <v>207809</v>
      </c>
      <c r="R27" s="366">
        <v>410178</v>
      </c>
      <c r="S27" s="45" t="s">
        <v>208</v>
      </c>
    </row>
    <row r="28" spans="1:19" s="61" customFormat="1" ht="23.1" customHeight="1">
      <c r="A28" s="79">
        <v>20</v>
      </c>
      <c r="B28" s="59" t="s">
        <v>20</v>
      </c>
      <c r="C28" s="363">
        <v>171044</v>
      </c>
      <c r="D28" s="363">
        <v>178922</v>
      </c>
      <c r="E28" s="363">
        <v>27621</v>
      </c>
      <c r="F28" s="363">
        <v>97837</v>
      </c>
      <c r="G28" s="363">
        <v>138247</v>
      </c>
      <c r="H28" s="366">
        <v>613671</v>
      </c>
      <c r="I28" s="367"/>
      <c r="J28" s="363">
        <v>5225666</v>
      </c>
      <c r="K28" s="363">
        <v>350226</v>
      </c>
      <c r="L28" s="363">
        <v>48669</v>
      </c>
      <c r="M28" s="363">
        <v>3668</v>
      </c>
      <c r="N28" s="363">
        <v>143874</v>
      </c>
      <c r="O28" s="363">
        <v>124584</v>
      </c>
      <c r="P28" s="363">
        <v>47285</v>
      </c>
      <c r="Q28" s="363">
        <v>5943972</v>
      </c>
      <c r="R28" s="366">
        <v>6557643</v>
      </c>
      <c r="S28" s="45" t="s">
        <v>209</v>
      </c>
    </row>
    <row r="29" spans="1:19" s="61" customFormat="1" ht="23.1" customHeight="1">
      <c r="A29" s="79">
        <v>21</v>
      </c>
      <c r="B29" s="59" t="s">
        <v>234</v>
      </c>
      <c r="C29" s="363">
        <v>255684</v>
      </c>
      <c r="D29" s="363">
        <v>1045782</v>
      </c>
      <c r="E29" s="363">
        <v>45378</v>
      </c>
      <c r="F29" s="363">
        <v>8926</v>
      </c>
      <c r="G29" s="363">
        <v>111020</v>
      </c>
      <c r="H29" s="366">
        <v>1466790</v>
      </c>
      <c r="I29" s="367"/>
      <c r="J29" s="363">
        <v>7480829</v>
      </c>
      <c r="K29" s="363">
        <v>0</v>
      </c>
      <c r="L29" s="363">
        <v>0</v>
      </c>
      <c r="M29" s="363">
        <v>0</v>
      </c>
      <c r="N29" s="363">
        <v>0</v>
      </c>
      <c r="O29" s="363">
        <v>0</v>
      </c>
      <c r="P29" s="363">
        <v>895268</v>
      </c>
      <c r="Q29" s="363">
        <v>8376097</v>
      </c>
      <c r="R29" s="366">
        <v>9842887</v>
      </c>
      <c r="S29" s="45" t="s">
        <v>332</v>
      </c>
    </row>
    <row r="30" spans="1:19" s="61" customFormat="1" ht="23.1" customHeight="1">
      <c r="A30" s="79">
        <v>22</v>
      </c>
      <c r="B30" s="59" t="s">
        <v>27</v>
      </c>
      <c r="C30" s="363">
        <v>561158</v>
      </c>
      <c r="D30" s="363">
        <v>109020</v>
      </c>
      <c r="E30" s="363">
        <v>108681</v>
      </c>
      <c r="F30" s="363">
        <v>143075</v>
      </c>
      <c r="G30" s="363">
        <v>194591</v>
      </c>
      <c r="H30" s="366">
        <v>1116525</v>
      </c>
      <c r="I30" s="367"/>
      <c r="J30" s="363">
        <v>11250427</v>
      </c>
      <c r="K30" s="363">
        <v>988391</v>
      </c>
      <c r="L30" s="363">
        <v>435366</v>
      </c>
      <c r="M30" s="363">
        <v>0</v>
      </c>
      <c r="N30" s="363">
        <v>1029721</v>
      </c>
      <c r="O30" s="363">
        <v>80042</v>
      </c>
      <c r="P30" s="363">
        <v>90</v>
      </c>
      <c r="Q30" s="363">
        <v>13784037</v>
      </c>
      <c r="R30" s="366">
        <v>14900562</v>
      </c>
      <c r="S30" s="45" t="s">
        <v>211</v>
      </c>
    </row>
    <row r="31" spans="1:19" s="61" customFormat="1" ht="23.1" customHeight="1">
      <c r="A31" s="79">
        <v>23</v>
      </c>
      <c r="B31" s="59" t="s">
        <v>64</v>
      </c>
      <c r="C31" s="363">
        <v>3847</v>
      </c>
      <c r="D31" s="363">
        <v>1585</v>
      </c>
      <c r="E31" s="363">
        <v>363</v>
      </c>
      <c r="F31" s="363">
        <v>14282</v>
      </c>
      <c r="G31" s="363">
        <v>0</v>
      </c>
      <c r="H31" s="366">
        <v>20082</v>
      </c>
      <c r="I31" s="367"/>
      <c r="J31" s="363">
        <v>5062</v>
      </c>
      <c r="K31" s="363">
        <v>18662</v>
      </c>
      <c r="L31" s="363">
        <v>9928</v>
      </c>
      <c r="M31" s="363">
        <v>0</v>
      </c>
      <c r="N31" s="363">
        <v>0</v>
      </c>
      <c r="O31" s="363">
        <v>217</v>
      </c>
      <c r="P31" s="363">
        <v>155</v>
      </c>
      <c r="Q31" s="363">
        <v>34024</v>
      </c>
      <c r="R31" s="366">
        <v>54106</v>
      </c>
      <c r="S31" s="45" t="s">
        <v>333</v>
      </c>
    </row>
    <row r="32" spans="1:19" s="61" customFormat="1" ht="23.1" customHeight="1">
      <c r="A32" s="79">
        <v>24</v>
      </c>
      <c r="B32" s="59" t="s">
        <v>22</v>
      </c>
      <c r="C32" s="363">
        <v>569017</v>
      </c>
      <c r="D32" s="363">
        <v>428544</v>
      </c>
      <c r="E32" s="363">
        <v>187073</v>
      </c>
      <c r="F32" s="363">
        <v>404282</v>
      </c>
      <c r="G32" s="363">
        <v>408118</v>
      </c>
      <c r="H32" s="364">
        <v>1997034</v>
      </c>
      <c r="I32" s="365"/>
      <c r="J32" s="363">
        <v>21093750</v>
      </c>
      <c r="K32" s="363">
        <v>2315769</v>
      </c>
      <c r="L32" s="363">
        <v>60662</v>
      </c>
      <c r="M32" s="363">
        <v>20354</v>
      </c>
      <c r="N32" s="363">
        <v>250631</v>
      </c>
      <c r="O32" s="363">
        <v>80082</v>
      </c>
      <c r="P32" s="363">
        <v>290684</v>
      </c>
      <c r="Q32" s="363">
        <v>24111932</v>
      </c>
      <c r="R32" s="366">
        <v>26108966</v>
      </c>
      <c r="S32" s="45" t="s">
        <v>212</v>
      </c>
    </row>
    <row r="33" spans="1:19" s="61" customFormat="1" ht="23.1" customHeight="1">
      <c r="A33" s="79">
        <v>25</v>
      </c>
      <c r="B33" s="59" t="s">
        <v>28</v>
      </c>
      <c r="C33" s="363">
        <v>121117</v>
      </c>
      <c r="D33" s="363">
        <v>222215</v>
      </c>
      <c r="E33" s="363">
        <v>51580</v>
      </c>
      <c r="F33" s="363">
        <v>122520</v>
      </c>
      <c r="G33" s="363">
        <v>345904</v>
      </c>
      <c r="H33" s="366">
        <v>864206</v>
      </c>
      <c r="I33" s="367"/>
      <c r="J33" s="363">
        <v>7137408</v>
      </c>
      <c r="K33" s="363">
        <v>1081630</v>
      </c>
      <c r="L33" s="363">
        <v>15957</v>
      </c>
      <c r="M33" s="363">
        <v>52743</v>
      </c>
      <c r="N33" s="363">
        <v>209099</v>
      </c>
      <c r="O33" s="363">
        <v>89792</v>
      </c>
      <c r="P33" s="363">
        <v>393586</v>
      </c>
      <c r="Q33" s="363">
        <v>8980215</v>
      </c>
      <c r="R33" s="366">
        <v>9844421</v>
      </c>
      <c r="S33" s="45" t="s">
        <v>334</v>
      </c>
    </row>
    <row r="34" spans="1:19" s="61" customFormat="1" ht="23.1" customHeight="1">
      <c r="A34" s="79">
        <v>26</v>
      </c>
      <c r="B34" s="59" t="s">
        <v>23</v>
      </c>
      <c r="C34" s="363">
        <v>13938</v>
      </c>
      <c r="D34" s="363">
        <v>17191</v>
      </c>
      <c r="E34" s="363">
        <v>2953</v>
      </c>
      <c r="F34" s="363">
        <v>13665</v>
      </c>
      <c r="G34" s="363">
        <v>21253</v>
      </c>
      <c r="H34" s="366">
        <v>69000</v>
      </c>
      <c r="I34" s="367"/>
      <c r="J34" s="363">
        <v>260767</v>
      </c>
      <c r="K34" s="363">
        <v>41623</v>
      </c>
      <c r="L34" s="363">
        <v>5618</v>
      </c>
      <c r="M34" s="363">
        <v>14</v>
      </c>
      <c r="N34" s="363">
        <v>562</v>
      </c>
      <c r="O34" s="363">
        <v>812</v>
      </c>
      <c r="P34" s="363">
        <v>4291</v>
      </c>
      <c r="Q34" s="363">
        <v>313687</v>
      </c>
      <c r="R34" s="366">
        <v>382687</v>
      </c>
      <c r="S34" s="45" t="s">
        <v>213</v>
      </c>
    </row>
    <row r="35" spans="1:19" s="61" customFormat="1" ht="23.1" customHeight="1">
      <c r="A35" s="79">
        <v>27</v>
      </c>
      <c r="B35" s="59" t="s">
        <v>7</v>
      </c>
      <c r="C35" s="363">
        <v>265167</v>
      </c>
      <c r="D35" s="363">
        <v>359769</v>
      </c>
      <c r="E35" s="363">
        <v>75309</v>
      </c>
      <c r="F35" s="363">
        <v>117208</v>
      </c>
      <c r="G35" s="363">
        <v>312037</v>
      </c>
      <c r="H35" s="366">
        <v>1129492</v>
      </c>
      <c r="I35" s="367" t="s">
        <v>239</v>
      </c>
      <c r="J35" s="363">
        <v>21127282</v>
      </c>
      <c r="K35" s="363">
        <v>2027972</v>
      </c>
      <c r="L35" s="363">
        <v>566225</v>
      </c>
      <c r="M35" s="363">
        <v>36711</v>
      </c>
      <c r="N35" s="363">
        <v>1338243</v>
      </c>
      <c r="O35" s="363">
        <v>16251</v>
      </c>
      <c r="P35" s="363">
        <v>23070</v>
      </c>
      <c r="Q35" s="363">
        <v>25135754</v>
      </c>
      <c r="R35" s="366">
        <v>26265246</v>
      </c>
      <c r="S35" s="45" t="s">
        <v>214</v>
      </c>
    </row>
    <row r="36" spans="1:19" s="61" customFormat="1" ht="23.1" customHeight="1">
      <c r="A36" s="79">
        <v>28</v>
      </c>
      <c r="B36" s="59" t="s">
        <v>24</v>
      </c>
      <c r="C36" s="363">
        <v>19485</v>
      </c>
      <c r="D36" s="363">
        <v>45068</v>
      </c>
      <c r="E36" s="363">
        <v>12031</v>
      </c>
      <c r="F36" s="363">
        <v>44082</v>
      </c>
      <c r="G36" s="363">
        <v>31352</v>
      </c>
      <c r="H36" s="366">
        <v>152227</v>
      </c>
      <c r="I36" s="367" t="s">
        <v>239</v>
      </c>
      <c r="J36" s="363">
        <v>1541985</v>
      </c>
      <c r="K36" s="363">
        <v>385446</v>
      </c>
      <c r="L36" s="363">
        <v>0</v>
      </c>
      <c r="M36" s="363">
        <v>0</v>
      </c>
      <c r="N36" s="363">
        <v>50670</v>
      </c>
      <c r="O36" s="363">
        <v>2616</v>
      </c>
      <c r="P36" s="363">
        <v>4389</v>
      </c>
      <c r="Q36" s="363">
        <v>1985106</v>
      </c>
      <c r="R36" s="366">
        <v>2137333</v>
      </c>
      <c r="S36" s="45" t="s">
        <v>215</v>
      </c>
    </row>
    <row r="37" spans="1:19" s="61" customFormat="1" ht="23.1" customHeight="1">
      <c r="A37" s="79">
        <v>29</v>
      </c>
      <c r="B37" s="59" t="s">
        <v>65</v>
      </c>
      <c r="C37" s="363">
        <v>0</v>
      </c>
      <c r="D37" s="363">
        <v>443966</v>
      </c>
      <c r="E37" s="363">
        <v>46964</v>
      </c>
      <c r="F37" s="363">
        <v>136813</v>
      </c>
      <c r="G37" s="363">
        <v>84555</v>
      </c>
      <c r="H37" s="366">
        <v>712328</v>
      </c>
      <c r="I37" s="367" t="s">
        <v>239</v>
      </c>
      <c r="J37" s="363">
        <v>5595357</v>
      </c>
      <c r="K37" s="363">
        <v>961369</v>
      </c>
      <c r="L37" s="363">
        <v>0</v>
      </c>
      <c r="M37" s="363">
        <v>0</v>
      </c>
      <c r="N37" s="363">
        <v>136112</v>
      </c>
      <c r="O37" s="363">
        <v>0</v>
      </c>
      <c r="P37" s="363">
        <v>40407</v>
      </c>
      <c r="Q37" s="363">
        <v>6733245</v>
      </c>
      <c r="R37" s="366">
        <v>7445573</v>
      </c>
      <c r="S37" s="45" t="s">
        <v>335</v>
      </c>
    </row>
    <row r="38" spans="1:19" s="61" customFormat="1" ht="23.1" customHeight="1">
      <c r="A38" s="526" t="s">
        <v>66</v>
      </c>
      <c r="B38" s="527"/>
      <c r="C38" s="368">
        <v>5342161</v>
      </c>
      <c r="D38" s="368">
        <v>6574615</v>
      </c>
      <c r="E38" s="368">
        <v>1290326</v>
      </c>
      <c r="F38" s="368">
        <v>2551762</v>
      </c>
      <c r="G38" s="368">
        <v>5510559</v>
      </c>
      <c r="H38" s="369">
        <v>21858170</v>
      </c>
      <c r="I38" s="370"/>
      <c r="J38" s="368">
        <v>179078330</v>
      </c>
      <c r="K38" s="368">
        <v>25015842</v>
      </c>
      <c r="L38" s="368">
        <v>2247466</v>
      </c>
      <c r="M38" s="368">
        <v>519541</v>
      </c>
      <c r="N38" s="368">
        <v>7651569</v>
      </c>
      <c r="O38" s="368">
        <v>2022944</v>
      </c>
      <c r="P38" s="368">
        <v>2459596</v>
      </c>
      <c r="Q38" s="368">
        <v>218995288</v>
      </c>
      <c r="R38" s="369">
        <v>240870743</v>
      </c>
      <c r="S38" s="297" t="s">
        <v>319</v>
      </c>
    </row>
    <row r="39" spans="1:19" s="61" customFormat="1" ht="23.1" customHeight="1">
      <c r="A39" s="526" t="s">
        <v>67</v>
      </c>
      <c r="B39" s="527"/>
      <c r="C39" s="368"/>
      <c r="D39" s="368"/>
      <c r="E39" s="368"/>
      <c r="F39" s="368"/>
      <c r="G39" s="368"/>
      <c r="H39" s="369"/>
      <c r="I39" s="370"/>
      <c r="J39" s="363"/>
      <c r="K39" s="363"/>
      <c r="L39" s="363"/>
      <c r="M39" s="363"/>
      <c r="N39" s="363"/>
      <c r="O39" s="363"/>
      <c r="P39" s="363"/>
      <c r="Q39" s="363"/>
      <c r="R39" s="366"/>
      <c r="S39" s="297" t="s">
        <v>321</v>
      </c>
    </row>
    <row r="40" spans="1:19" s="61" customFormat="1" ht="42" customHeight="1">
      <c r="A40" s="79">
        <v>1</v>
      </c>
      <c r="B40" s="59" t="s">
        <v>454</v>
      </c>
      <c r="C40" s="363">
        <v>2829</v>
      </c>
      <c r="D40" s="363">
        <v>0</v>
      </c>
      <c r="E40" s="363">
        <v>1088</v>
      </c>
      <c r="F40" s="363">
        <v>489</v>
      </c>
      <c r="G40" s="363">
        <v>4804</v>
      </c>
      <c r="H40" s="366">
        <v>9210</v>
      </c>
      <c r="I40" s="367"/>
      <c r="J40" s="363">
        <v>86402</v>
      </c>
      <c r="K40" s="363">
        <v>0</v>
      </c>
      <c r="L40" s="363">
        <v>25108</v>
      </c>
      <c r="M40" s="363"/>
      <c r="N40" s="363" t="s">
        <v>61</v>
      </c>
      <c r="O40" s="363">
        <v>839</v>
      </c>
      <c r="P40" s="363">
        <v>0</v>
      </c>
      <c r="Q40" s="363">
        <v>112349</v>
      </c>
      <c r="R40" s="366">
        <v>121559</v>
      </c>
      <c r="S40" s="86" t="s">
        <v>336</v>
      </c>
    </row>
    <row r="41" spans="1:19" s="61" customFormat="1" ht="23.1" customHeight="1">
      <c r="A41" s="79">
        <v>2</v>
      </c>
      <c r="B41" s="59" t="s">
        <v>68</v>
      </c>
      <c r="C41" s="363">
        <v>2017</v>
      </c>
      <c r="D41" s="363">
        <v>9379</v>
      </c>
      <c r="E41" s="363">
        <v>2932</v>
      </c>
      <c r="F41" s="363">
        <v>1735</v>
      </c>
      <c r="G41" s="363">
        <v>5695</v>
      </c>
      <c r="H41" s="366">
        <v>21758</v>
      </c>
      <c r="I41" s="367"/>
      <c r="J41" s="363">
        <v>366541</v>
      </c>
      <c r="K41" s="363">
        <v>469672</v>
      </c>
      <c r="L41" s="363">
        <v>24543</v>
      </c>
      <c r="M41" s="363">
        <v>0</v>
      </c>
      <c r="N41" s="363">
        <v>275</v>
      </c>
      <c r="O41" s="363">
        <v>0</v>
      </c>
      <c r="P41" s="363">
        <v>0</v>
      </c>
      <c r="Q41" s="363">
        <v>861031</v>
      </c>
      <c r="R41" s="366">
        <v>882789</v>
      </c>
      <c r="S41" s="45" t="s">
        <v>337</v>
      </c>
    </row>
    <row r="42" spans="1:19" s="61" customFormat="1" ht="41.25" customHeight="1">
      <c r="A42" s="79">
        <v>3</v>
      </c>
      <c r="B42" s="59" t="s">
        <v>33</v>
      </c>
      <c r="C42" s="363">
        <v>5945</v>
      </c>
      <c r="D42" s="363">
        <v>4477</v>
      </c>
      <c r="E42" s="363">
        <v>594</v>
      </c>
      <c r="F42" s="363">
        <v>20</v>
      </c>
      <c r="G42" s="363">
        <v>567</v>
      </c>
      <c r="H42" s="366">
        <v>11603</v>
      </c>
      <c r="I42" s="367"/>
      <c r="J42" s="363">
        <v>77811</v>
      </c>
      <c r="K42" s="363">
        <v>24768</v>
      </c>
      <c r="L42" s="363">
        <v>314</v>
      </c>
      <c r="M42" s="363">
        <v>5</v>
      </c>
      <c r="N42" s="363">
        <v>275</v>
      </c>
      <c r="O42" s="363">
        <v>5</v>
      </c>
      <c r="P42" s="363">
        <v>1398</v>
      </c>
      <c r="Q42" s="363">
        <v>104576</v>
      </c>
      <c r="R42" s="366">
        <v>116179</v>
      </c>
      <c r="S42" s="45" t="s">
        <v>259</v>
      </c>
    </row>
    <row r="43" spans="1:19" s="61" customFormat="1" ht="23.1" customHeight="1">
      <c r="A43" s="79">
        <v>4</v>
      </c>
      <c r="B43" s="59" t="s">
        <v>36</v>
      </c>
      <c r="C43" s="363">
        <v>4538</v>
      </c>
      <c r="D43" s="363">
        <v>1968</v>
      </c>
      <c r="E43" s="363">
        <v>0</v>
      </c>
      <c r="F43" s="363">
        <v>77</v>
      </c>
      <c r="G43" s="363">
        <v>1303</v>
      </c>
      <c r="H43" s="366">
        <v>7886</v>
      </c>
      <c r="I43" s="367"/>
      <c r="J43" s="363">
        <v>71585</v>
      </c>
      <c r="K43" s="363">
        <v>30336</v>
      </c>
      <c r="L43" s="363">
        <v>610</v>
      </c>
      <c r="M43" s="363">
        <v>51</v>
      </c>
      <c r="N43" s="363">
        <v>429</v>
      </c>
      <c r="O43" s="363">
        <v>224</v>
      </c>
      <c r="P43" s="363">
        <v>193</v>
      </c>
      <c r="Q43" s="363">
        <v>103428</v>
      </c>
      <c r="R43" s="366">
        <v>111314</v>
      </c>
      <c r="S43" s="45" t="s">
        <v>260</v>
      </c>
    </row>
    <row r="44" spans="1:19" s="61" customFormat="1" ht="23.1" customHeight="1">
      <c r="A44" s="79">
        <v>5</v>
      </c>
      <c r="B44" s="59" t="s">
        <v>305</v>
      </c>
      <c r="C44" s="363">
        <v>3158</v>
      </c>
      <c r="D44" s="363">
        <v>289707</v>
      </c>
      <c r="E44" s="363">
        <v>41682</v>
      </c>
      <c r="F44" s="363">
        <v>137773</v>
      </c>
      <c r="G44" s="363">
        <v>128087</v>
      </c>
      <c r="H44" s="371">
        <v>600407</v>
      </c>
      <c r="I44" s="372"/>
      <c r="J44" s="363">
        <v>6595993</v>
      </c>
      <c r="K44" s="363">
        <v>3061817</v>
      </c>
      <c r="L44" s="363" t="s">
        <v>61</v>
      </c>
      <c r="M44" s="363">
        <v>4</v>
      </c>
      <c r="N44" s="363">
        <v>211</v>
      </c>
      <c r="O44" s="363">
        <v>0</v>
      </c>
      <c r="P44" s="363">
        <v>1620</v>
      </c>
      <c r="Q44" s="363">
        <v>9659645</v>
      </c>
      <c r="R44" s="366">
        <v>10260052</v>
      </c>
      <c r="S44" s="45" t="s">
        <v>338</v>
      </c>
    </row>
    <row r="45" spans="1:19" s="61" customFormat="1" ht="23.1" customHeight="1">
      <c r="A45" s="79">
        <v>6</v>
      </c>
      <c r="B45" s="59" t="s">
        <v>69</v>
      </c>
      <c r="C45" s="363">
        <v>0</v>
      </c>
      <c r="D45" s="363">
        <v>1330</v>
      </c>
      <c r="E45" s="363">
        <v>0</v>
      </c>
      <c r="F45" s="363">
        <v>379</v>
      </c>
      <c r="G45" s="364">
        <v>767</v>
      </c>
      <c r="H45" s="364">
        <v>2476</v>
      </c>
      <c r="I45" s="365"/>
      <c r="J45" s="373">
        <v>14708</v>
      </c>
      <c r="K45" s="363">
        <v>155</v>
      </c>
      <c r="L45" s="363">
        <v>36</v>
      </c>
      <c r="M45" s="363">
        <v>39</v>
      </c>
      <c r="N45" s="363">
        <v>171</v>
      </c>
      <c r="O45" s="363">
        <v>0</v>
      </c>
      <c r="P45" s="363">
        <v>502</v>
      </c>
      <c r="Q45" s="363">
        <v>15611</v>
      </c>
      <c r="R45" s="363">
        <v>18087</v>
      </c>
      <c r="S45" s="45" t="s">
        <v>339</v>
      </c>
    </row>
    <row r="46" spans="1:19" s="61" customFormat="1" ht="23.1" customHeight="1">
      <c r="A46" s="79">
        <v>7</v>
      </c>
      <c r="B46" s="59" t="s">
        <v>31</v>
      </c>
      <c r="C46" s="363">
        <v>2294</v>
      </c>
      <c r="D46" s="363">
        <v>11919</v>
      </c>
      <c r="E46" s="363">
        <v>3834</v>
      </c>
      <c r="F46" s="363">
        <v>2571</v>
      </c>
      <c r="G46" s="364">
        <v>6803</v>
      </c>
      <c r="H46" s="364">
        <v>27421</v>
      </c>
      <c r="I46" s="365"/>
      <c r="J46" s="373">
        <v>799907</v>
      </c>
      <c r="K46" s="363">
        <v>91080</v>
      </c>
      <c r="L46" s="363">
        <v>1349</v>
      </c>
      <c r="M46" s="363">
        <v>4116</v>
      </c>
      <c r="N46" s="363">
        <v>2455</v>
      </c>
      <c r="O46" s="363">
        <v>745</v>
      </c>
      <c r="P46" s="363">
        <v>3259</v>
      </c>
      <c r="Q46" s="363">
        <v>902911</v>
      </c>
      <c r="R46" s="363">
        <v>930332</v>
      </c>
      <c r="S46" s="45" t="s">
        <v>210</v>
      </c>
    </row>
    <row r="47" spans="1:19" s="61" customFormat="1" ht="23.1" customHeight="1">
      <c r="A47" s="526" t="s">
        <v>70</v>
      </c>
      <c r="B47" s="527"/>
      <c r="C47" s="368">
        <v>20781</v>
      </c>
      <c r="D47" s="368">
        <v>318780</v>
      </c>
      <c r="E47" s="368">
        <v>50130</v>
      </c>
      <c r="F47" s="368">
        <v>143044</v>
      </c>
      <c r="G47" s="374">
        <v>148026</v>
      </c>
      <c r="H47" s="374">
        <v>680761</v>
      </c>
      <c r="I47" s="336"/>
      <c r="J47" s="375">
        <v>8012947</v>
      </c>
      <c r="K47" s="368">
        <v>3677828</v>
      </c>
      <c r="L47" s="368">
        <v>51960</v>
      </c>
      <c r="M47" s="368">
        <v>4215</v>
      </c>
      <c r="N47" s="368">
        <v>3816</v>
      </c>
      <c r="O47" s="368">
        <v>1813</v>
      </c>
      <c r="P47" s="368">
        <v>6972</v>
      </c>
      <c r="Q47" s="368">
        <v>11759551</v>
      </c>
      <c r="R47" s="368">
        <v>12440312</v>
      </c>
      <c r="S47" s="297" t="s">
        <v>320</v>
      </c>
    </row>
    <row r="48" spans="1:19" s="61" customFormat="1" ht="23.1" customHeight="1">
      <c r="A48" s="526" t="s">
        <v>71</v>
      </c>
      <c r="B48" s="527"/>
      <c r="C48" s="368">
        <v>5362942</v>
      </c>
      <c r="D48" s="368">
        <v>6893395</v>
      </c>
      <c r="E48" s="368">
        <v>1340456</v>
      </c>
      <c r="F48" s="368">
        <v>2694806</v>
      </c>
      <c r="G48" s="374">
        <v>5658585</v>
      </c>
      <c r="H48" s="374">
        <v>22538931</v>
      </c>
      <c r="I48" s="336"/>
      <c r="J48" s="375">
        <v>187091277</v>
      </c>
      <c r="K48" s="368">
        <v>28693670</v>
      </c>
      <c r="L48" s="368">
        <v>2299426</v>
      </c>
      <c r="M48" s="368">
        <v>523756</v>
      </c>
      <c r="N48" s="368">
        <v>7655385</v>
      </c>
      <c r="O48" s="368">
        <v>2024757</v>
      </c>
      <c r="P48" s="368">
        <v>2466568</v>
      </c>
      <c r="Q48" s="368">
        <v>230754839</v>
      </c>
      <c r="R48" s="368">
        <v>253311055</v>
      </c>
      <c r="S48" s="297" t="s">
        <v>318</v>
      </c>
    </row>
    <row r="49" spans="1:19" s="61" customFormat="1" ht="36.75" customHeight="1">
      <c r="A49" s="530" t="s">
        <v>669</v>
      </c>
      <c r="B49" s="530"/>
      <c r="C49" s="530"/>
      <c r="D49" s="530"/>
      <c r="E49" s="530"/>
      <c r="F49" s="530"/>
      <c r="G49" s="530"/>
      <c r="H49" s="530"/>
      <c r="I49" s="530"/>
      <c r="J49" s="531" t="s">
        <v>746</v>
      </c>
      <c r="K49" s="531"/>
      <c r="L49" s="531"/>
      <c r="M49" s="531"/>
      <c r="N49" s="531"/>
      <c r="O49" s="531"/>
      <c r="P49" s="531"/>
      <c r="Q49" s="531"/>
      <c r="R49" s="531"/>
      <c r="S49" s="209" t="s">
        <v>308</v>
      </c>
    </row>
    <row r="50" spans="1:19" s="61" customFormat="1" ht="21" customHeight="1">
      <c r="A50" s="533" t="s">
        <v>739</v>
      </c>
      <c r="B50" s="533"/>
      <c r="C50" s="533"/>
      <c r="D50" s="533"/>
      <c r="E50" s="533"/>
      <c r="F50" s="533"/>
      <c r="G50" s="533"/>
      <c r="H50" s="533"/>
      <c r="I50" s="533"/>
      <c r="J50" s="106" t="s">
        <v>309</v>
      </c>
      <c r="L50" s="210" t="s">
        <v>72</v>
      </c>
      <c r="P50" s="106" t="s">
        <v>310</v>
      </c>
      <c r="S50" s="300"/>
    </row>
    <row r="51" spans="1:19" s="61" customFormat="1" ht="15" hidden="1" customHeight="1">
      <c r="A51" s="211" t="s">
        <v>72</v>
      </c>
      <c r="C51" s="210"/>
      <c r="D51" s="532"/>
      <c r="E51" s="532"/>
      <c r="F51" s="210"/>
      <c r="H51" s="210"/>
      <c r="I51" s="208"/>
      <c r="K51" s="210"/>
      <c r="O51" s="106"/>
      <c r="R51" s="532"/>
      <c r="S51" s="532"/>
    </row>
    <row r="52" spans="1:19" s="61" customFormat="1">
      <c r="B52" s="109"/>
      <c r="C52" s="210"/>
      <c r="D52" s="210"/>
      <c r="E52" s="210"/>
      <c r="F52" s="210"/>
      <c r="H52" s="210"/>
      <c r="I52" s="208"/>
    </row>
    <row r="55" spans="1:19">
      <c r="H55" s="62" t="s">
        <v>391</v>
      </c>
    </row>
  </sheetData>
  <mergeCells count="22">
    <mergeCell ref="B3:S3"/>
    <mergeCell ref="B4:S4"/>
    <mergeCell ref="B1:S1"/>
    <mergeCell ref="B2:S2"/>
    <mergeCell ref="C5:S5"/>
    <mergeCell ref="A49:I49"/>
    <mergeCell ref="J49:R49"/>
    <mergeCell ref="D51:E51"/>
    <mergeCell ref="R51:S51"/>
    <mergeCell ref="A47:B47"/>
    <mergeCell ref="A48:B48"/>
    <mergeCell ref="A50:I50"/>
    <mergeCell ref="A38:B38"/>
    <mergeCell ref="A39:B39"/>
    <mergeCell ref="A6:S6"/>
    <mergeCell ref="J7:Q7"/>
    <mergeCell ref="R7:R8"/>
    <mergeCell ref="S7:S8"/>
    <mergeCell ref="A7:A8"/>
    <mergeCell ref="B7:B8"/>
    <mergeCell ref="C7:I7"/>
    <mergeCell ref="H8:I8"/>
  </mergeCells>
  <conditionalFormatting sqref="C9:S48">
    <cfRule type="expression" dxfId="1" priority="1">
      <formula>MOD(ROW(),3)=2</formula>
    </cfRule>
  </conditionalFormatting>
  <printOptions horizontalCentered="1"/>
  <pageMargins left="0.7" right="0.7" top="0.64" bottom="0.75" header="0.3" footer="0.3"/>
  <pageSetup scale="87" orientation="landscape" r:id="rId1"/>
  <rowBreaks count="1" manualBreakCount="1">
    <brk id="38" max="19" man="1"/>
  </rowBreaks>
  <legacyDrawingHF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00B050"/>
  </sheetPr>
  <dimension ref="A1:AQ54"/>
  <sheetViews>
    <sheetView view="pageBreakPreview" topLeftCell="AB41" zoomScale="85" zoomScaleSheetLayoutView="85" workbookViewId="0">
      <selection activeCell="AG49" sqref="AG49:AQ50"/>
    </sheetView>
  </sheetViews>
  <sheetFormatPr defaultColWidth="8.85546875" defaultRowHeight="15"/>
  <cols>
    <col min="1" max="1" width="5.85546875" style="111" hidden="1" customWidth="1"/>
    <col min="2" max="2" width="22" style="62" hidden="1" customWidth="1"/>
    <col min="3" max="3" width="19.42578125" style="62" hidden="1" customWidth="1"/>
    <col min="4" max="4" width="16.5703125" style="62" hidden="1" customWidth="1"/>
    <col min="5" max="5" width="11.7109375" style="62" hidden="1" customWidth="1"/>
    <col min="6" max="6" width="12.28515625" style="62" hidden="1" customWidth="1"/>
    <col min="7" max="7" width="14" style="62" hidden="1" customWidth="1"/>
    <col min="8" max="8" width="14.42578125" style="62" hidden="1" customWidth="1"/>
    <col min="9" max="9" width="27.140625" style="62" hidden="1" customWidth="1"/>
    <col min="10" max="10" width="6.5703125" style="62" hidden="1" customWidth="1"/>
    <col min="11" max="11" width="19" style="62" hidden="1" customWidth="1"/>
    <col min="12" max="12" width="13.42578125" style="62" hidden="1" customWidth="1"/>
    <col min="13" max="13" width="12.28515625" style="62" hidden="1" customWidth="1"/>
    <col min="14" max="14" width="10.5703125" style="62" hidden="1" customWidth="1"/>
    <col min="15" max="15" width="10.42578125" style="62" hidden="1" customWidth="1"/>
    <col min="16" max="16" width="11.28515625" style="62" hidden="1" customWidth="1"/>
    <col min="17" max="17" width="10.85546875" style="62" hidden="1" customWidth="1"/>
    <col min="18" max="18" width="10.28515625" style="62" hidden="1" customWidth="1"/>
    <col min="19" max="19" width="13.28515625" style="62" hidden="1" customWidth="1"/>
    <col min="20" max="20" width="14.42578125" style="62" hidden="1" customWidth="1"/>
    <col min="21" max="21" width="18" style="62" hidden="1" customWidth="1"/>
    <col min="22" max="22" width="6.5703125" style="62" customWidth="1"/>
    <col min="23" max="23" width="16.7109375" style="62" customWidth="1"/>
    <col min="24" max="24" width="17.7109375" style="62" customWidth="1"/>
    <col min="25" max="25" width="12.42578125" style="62" customWidth="1"/>
    <col min="26" max="27" width="9" style="62" bestFit="1" customWidth="1"/>
    <col min="28" max="28" width="12" style="62" bestFit="1" customWidth="1"/>
    <col min="29" max="29" width="10.42578125" style="62" customWidth="1"/>
    <col min="30" max="30" width="2.42578125" style="110" customWidth="1"/>
    <col min="31" max="31" width="20" style="62" customWidth="1"/>
    <col min="32" max="32" width="6" style="62" customWidth="1"/>
    <col min="33" max="33" width="21.5703125" style="62" customWidth="1"/>
    <col min="34" max="34" width="13" style="62" customWidth="1"/>
    <col min="35" max="35" width="9.28515625" style="62" bestFit="1" customWidth="1"/>
    <col min="36" max="38" width="9" style="62" bestFit="1" customWidth="1"/>
    <col min="39" max="40" width="8.85546875" style="62"/>
    <col min="41" max="41" width="11" style="62" customWidth="1"/>
    <col min="42" max="42" width="10.85546875" style="62" customWidth="1"/>
    <col min="43" max="43" width="18.7109375" style="62" customWidth="1"/>
    <col min="44" max="16384" width="8.85546875" style="62"/>
  </cols>
  <sheetData>
    <row r="1" spans="1:43" s="70" customFormat="1" ht="16.5" customHeight="1">
      <c r="A1" s="536" t="s">
        <v>341</v>
      </c>
      <c r="B1" s="536"/>
      <c r="C1" s="536"/>
      <c r="D1" s="536"/>
      <c r="E1" s="536"/>
      <c r="F1" s="536"/>
      <c r="G1" s="536"/>
      <c r="H1" s="536"/>
      <c r="I1" s="536"/>
      <c r="K1" s="536" t="s">
        <v>341</v>
      </c>
      <c r="L1" s="536"/>
      <c r="M1" s="536"/>
      <c r="N1" s="536"/>
      <c r="O1" s="536"/>
      <c r="P1" s="536"/>
      <c r="Q1" s="536"/>
      <c r="R1" s="536"/>
      <c r="S1" s="536"/>
      <c r="T1" s="536"/>
      <c r="U1" s="536"/>
      <c r="V1" s="71"/>
      <c r="W1" s="536" t="s">
        <v>342</v>
      </c>
      <c r="X1" s="536"/>
      <c r="Y1" s="536"/>
      <c r="Z1" s="536"/>
      <c r="AA1" s="536"/>
      <c r="AB1" s="536"/>
      <c r="AC1" s="536"/>
      <c r="AD1" s="536"/>
      <c r="AE1" s="536"/>
      <c r="AF1" s="536" t="s">
        <v>343</v>
      </c>
      <c r="AG1" s="536"/>
      <c r="AH1" s="536"/>
      <c r="AI1" s="536"/>
      <c r="AJ1" s="536"/>
      <c r="AK1" s="536"/>
      <c r="AL1" s="536"/>
      <c r="AM1" s="536"/>
      <c r="AN1" s="536"/>
      <c r="AO1" s="536"/>
      <c r="AP1" s="536"/>
      <c r="AQ1" s="536"/>
    </row>
    <row r="2" spans="1:43" s="70" customFormat="1" ht="15.75" customHeight="1">
      <c r="A2" s="536" t="s">
        <v>266</v>
      </c>
      <c r="B2" s="536"/>
      <c r="C2" s="536"/>
      <c r="D2" s="536"/>
      <c r="E2" s="536"/>
      <c r="F2" s="536"/>
      <c r="G2" s="536"/>
      <c r="H2" s="536"/>
      <c r="I2" s="536"/>
      <c r="J2" s="71"/>
      <c r="K2" s="536" t="s">
        <v>266</v>
      </c>
      <c r="L2" s="536"/>
      <c r="M2" s="536"/>
      <c r="N2" s="536"/>
      <c r="O2" s="536"/>
      <c r="P2" s="536"/>
      <c r="Q2" s="536"/>
      <c r="R2" s="536"/>
      <c r="S2" s="536"/>
      <c r="T2" s="536"/>
      <c r="U2" s="536"/>
      <c r="V2" s="71"/>
      <c r="W2" s="536" t="s">
        <v>266</v>
      </c>
      <c r="X2" s="536"/>
      <c r="Y2" s="536"/>
      <c r="Z2" s="536"/>
      <c r="AA2" s="536"/>
      <c r="AB2" s="536"/>
      <c r="AC2" s="536"/>
      <c r="AD2" s="536"/>
      <c r="AE2" s="536"/>
      <c r="AF2" s="71"/>
      <c r="AG2" s="536" t="s">
        <v>266</v>
      </c>
      <c r="AH2" s="536"/>
      <c r="AI2" s="536"/>
      <c r="AJ2" s="536"/>
      <c r="AK2" s="536"/>
      <c r="AL2" s="536"/>
      <c r="AM2" s="536"/>
      <c r="AN2" s="536"/>
      <c r="AO2" s="536"/>
      <c r="AP2" s="536"/>
      <c r="AQ2" s="536"/>
    </row>
    <row r="3" spans="1:43" s="70" customFormat="1" ht="15.75" customHeight="1">
      <c r="A3" s="536" t="s">
        <v>327</v>
      </c>
      <c r="B3" s="536"/>
      <c r="C3" s="536"/>
      <c r="D3" s="536"/>
      <c r="E3" s="536"/>
      <c r="F3" s="536"/>
      <c r="G3" s="536"/>
      <c r="H3" s="536"/>
      <c r="I3" s="536"/>
      <c r="J3" s="71"/>
      <c r="K3" s="537" t="s">
        <v>447</v>
      </c>
      <c r="L3" s="537"/>
      <c r="M3" s="537"/>
      <c r="N3" s="537"/>
      <c r="O3" s="537"/>
      <c r="P3" s="537"/>
      <c r="Q3" s="537"/>
      <c r="R3" s="537"/>
      <c r="S3" s="537"/>
      <c r="T3" s="537"/>
      <c r="U3" s="537"/>
      <c r="V3" s="71"/>
      <c r="W3" s="536" t="s">
        <v>448</v>
      </c>
      <c r="X3" s="536"/>
      <c r="Y3" s="536"/>
      <c r="Z3" s="536"/>
      <c r="AA3" s="536"/>
      <c r="AB3" s="536"/>
      <c r="AC3" s="536"/>
      <c r="AD3" s="536"/>
      <c r="AE3" s="536"/>
      <c r="AF3" s="71"/>
      <c r="AG3" s="536" t="s">
        <v>450</v>
      </c>
      <c r="AH3" s="536"/>
      <c r="AI3" s="536"/>
      <c r="AJ3" s="536"/>
      <c r="AK3" s="536"/>
      <c r="AL3" s="536"/>
      <c r="AM3" s="536"/>
      <c r="AN3" s="536"/>
      <c r="AO3" s="536"/>
      <c r="AP3" s="536"/>
      <c r="AQ3" s="536"/>
    </row>
    <row r="4" spans="1:43" s="70" customFormat="1" ht="15.75" customHeight="1">
      <c r="A4" s="536" t="s">
        <v>445</v>
      </c>
      <c r="B4" s="536"/>
      <c r="C4" s="536"/>
      <c r="D4" s="536"/>
      <c r="E4" s="536"/>
      <c r="F4" s="536"/>
      <c r="G4" s="536"/>
      <c r="H4" s="536"/>
      <c r="I4" s="536"/>
      <c r="J4" s="71"/>
      <c r="K4" s="537" t="s">
        <v>445</v>
      </c>
      <c r="L4" s="537"/>
      <c r="M4" s="537"/>
      <c r="N4" s="537"/>
      <c r="O4" s="537"/>
      <c r="P4" s="537"/>
      <c r="Q4" s="537"/>
      <c r="R4" s="537"/>
      <c r="S4" s="537"/>
      <c r="T4" s="537"/>
      <c r="U4" s="537"/>
      <c r="V4" s="71"/>
      <c r="W4" s="536" t="s">
        <v>328</v>
      </c>
      <c r="X4" s="536"/>
      <c r="Y4" s="536"/>
      <c r="Z4" s="536"/>
      <c r="AA4" s="536"/>
      <c r="AB4" s="536"/>
      <c r="AC4" s="536"/>
      <c r="AD4" s="536"/>
      <c r="AE4" s="536"/>
      <c r="AF4" s="71"/>
      <c r="AG4" s="536" t="s">
        <v>328</v>
      </c>
      <c r="AH4" s="536"/>
      <c r="AI4" s="536"/>
      <c r="AJ4" s="536"/>
      <c r="AK4" s="536"/>
      <c r="AL4" s="536"/>
      <c r="AM4" s="536"/>
      <c r="AN4" s="536"/>
      <c r="AO4" s="536"/>
      <c r="AP4" s="536"/>
      <c r="AQ4" s="536"/>
    </row>
    <row r="5" spans="1:43" s="70" customFormat="1" ht="19.5" customHeight="1">
      <c r="A5" s="72"/>
      <c r="B5" s="540" t="s">
        <v>446</v>
      </c>
      <c r="C5" s="540"/>
      <c r="D5" s="540"/>
      <c r="E5" s="540"/>
      <c r="F5" s="540"/>
      <c r="G5" s="540"/>
      <c r="H5" s="540"/>
      <c r="I5" s="72" t="s">
        <v>281</v>
      </c>
      <c r="J5" s="71"/>
      <c r="K5" s="72"/>
      <c r="L5" s="72"/>
      <c r="M5" s="72"/>
      <c r="N5" s="539" t="s">
        <v>280</v>
      </c>
      <c r="O5" s="539"/>
      <c r="P5" s="539"/>
      <c r="Q5" s="539"/>
      <c r="R5" s="539"/>
      <c r="S5" s="73"/>
      <c r="T5" s="73"/>
      <c r="U5" s="74" t="s">
        <v>281</v>
      </c>
      <c r="V5" s="71"/>
      <c r="W5" s="75"/>
      <c r="X5" s="540" t="s">
        <v>449</v>
      </c>
      <c r="Y5" s="540"/>
      <c r="Z5" s="540"/>
      <c r="AA5" s="540"/>
      <c r="AB5" s="540"/>
      <c r="AC5" s="540"/>
      <c r="AD5" s="540"/>
      <c r="AE5" s="75" t="s">
        <v>281</v>
      </c>
      <c r="AF5" s="71"/>
      <c r="AH5" s="540" t="s">
        <v>317</v>
      </c>
      <c r="AI5" s="540"/>
      <c r="AJ5" s="540"/>
      <c r="AK5" s="540"/>
      <c r="AL5" s="540"/>
      <c r="AM5" s="540"/>
      <c r="AN5" s="540"/>
      <c r="AO5" s="540"/>
      <c r="AP5" s="540"/>
      <c r="AQ5" s="71" t="s">
        <v>281</v>
      </c>
    </row>
    <row r="6" spans="1:43" ht="15.75" customHeight="1">
      <c r="A6" s="541" t="s">
        <v>278</v>
      </c>
      <c r="B6" s="541" t="s">
        <v>50</v>
      </c>
      <c r="C6" s="545" t="s">
        <v>340</v>
      </c>
      <c r="D6" s="546"/>
      <c r="E6" s="546"/>
      <c r="F6" s="546"/>
      <c r="G6" s="546"/>
      <c r="H6" s="547"/>
      <c r="I6" s="543" t="s">
        <v>251</v>
      </c>
      <c r="J6" s="541" t="s">
        <v>278</v>
      </c>
      <c r="K6" s="541" t="s">
        <v>50</v>
      </c>
      <c r="L6" s="545" t="s">
        <v>267</v>
      </c>
      <c r="M6" s="546"/>
      <c r="N6" s="546"/>
      <c r="O6" s="546"/>
      <c r="P6" s="546"/>
      <c r="Q6" s="546"/>
      <c r="R6" s="546"/>
      <c r="S6" s="547"/>
      <c r="T6" s="552" t="s">
        <v>277</v>
      </c>
      <c r="U6" s="543" t="s">
        <v>251</v>
      </c>
      <c r="V6" s="541" t="s">
        <v>278</v>
      </c>
      <c r="W6" s="541" t="s">
        <v>50</v>
      </c>
      <c r="X6" s="545" t="s">
        <v>537</v>
      </c>
      <c r="Y6" s="546"/>
      <c r="Z6" s="546"/>
      <c r="AA6" s="546"/>
      <c r="AB6" s="546"/>
      <c r="AC6" s="546"/>
      <c r="AD6" s="547"/>
      <c r="AE6" s="543" t="s">
        <v>251</v>
      </c>
      <c r="AF6" s="541" t="s">
        <v>278</v>
      </c>
      <c r="AG6" s="541" t="s">
        <v>50</v>
      </c>
      <c r="AH6" s="545" t="s">
        <v>538</v>
      </c>
      <c r="AI6" s="546"/>
      <c r="AJ6" s="546"/>
      <c r="AK6" s="546"/>
      <c r="AL6" s="546"/>
      <c r="AM6" s="546"/>
      <c r="AN6" s="546"/>
      <c r="AO6" s="546"/>
      <c r="AP6" s="554" t="s">
        <v>277</v>
      </c>
      <c r="AQ6" s="543" t="s">
        <v>251</v>
      </c>
    </row>
    <row r="7" spans="1:43" ht="90.75" customHeight="1">
      <c r="A7" s="542"/>
      <c r="B7" s="542"/>
      <c r="C7" s="68" t="s">
        <v>279</v>
      </c>
      <c r="D7" s="76" t="s">
        <v>297</v>
      </c>
      <c r="E7" s="68" t="s">
        <v>298</v>
      </c>
      <c r="F7" s="68" t="s">
        <v>299</v>
      </c>
      <c r="G7" s="68" t="s">
        <v>288</v>
      </c>
      <c r="H7" s="68" t="s">
        <v>268</v>
      </c>
      <c r="I7" s="544"/>
      <c r="J7" s="542"/>
      <c r="K7" s="542"/>
      <c r="L7" s="68" t="s">
        <v>269</v>
      </c>
      <c r="M7" s="68" t="s">
        <v>468</v>
      </c>
      <c r="N7" s="68" t="s">
        <v>469</v>
      </c>
      <c r="O7" s="68" t="s">
        <v>272</v>
      </c>
      <c r="P7" s="68" t="s">
        <v>273</v>
      </c>
      <c r="Q7" s="68" t="s">
        <v>274</v>
      </c>
      <c r="R7" s="68" t="s">
        <v>275</v>
      </c>
      <c r="S7" s="68" t="s">
        <v>276</v>
      </c>
      <c r="T7" s="553"/>
      <c r="U7" s="544"/>
      <c r="V7" s="542"/>
      <c r="W7" s="542"/>
      <c r="X7" s="69" t="s">
        <v>279</v>
      </c>
      <c r="Y7" s="77" t="s">
        <v>297</v>
      </c>
      <c r="Z7" s="69" t="s">
        <v>298</v>
      </c>
      <c r="AA7" s="69" t="s">
        <v>299</v>
      </c>
      <c r="AB7" s="69" t="s">
        <v>288</v>
      </c>
      <c r="AC7" s="545" t="s">
        <v>268</v>
      </c>
      <c r="AD7" s="547"/>
      <c r="AE7" s="544"/>
      <c r="AF7" s="542"/>
      <c r="AG7" s="542"/>
      <c r="AH7" s="68" t="s">
        <v>269</v>
      </c>
      <c r="AI7" s="68" t="s">
        <v>270</v>
      </c>
      <c r="AJ7" s="68" t="s">
        <v>271</v>
      </c>
      <c r="AK7" s="68" t="s">
        <v>272</v>
      </c>
      <c r="AL7" s="68" t="s">
        <v>273</v>
      </c>
      <c r="AM7" s="68" t="s">
        <v>274</v>
      </c>
      <c r="AN7" s="68" t="s">
        <v>275</v>
      </c>
      <c r="AO7" s="78" t="s">
        <v>276</v>
      </c>
      <c r="AP7" s="555"/>
      <c r="AQ7" s="544"/>
    </row>
    <row r="8" spans="1:43" s="61" customFormat="1" ht="19.5" customHeight="1">
      <c r="A8" s="79">
        <v>1</v>
      </c>
      <c r="B8" s="42" t="s">
        <v>60</v>
      </c>
      <c r="C8" s="80">
        <v>153485</v>
      </c>
      <c r="D8" s="80">
        <v>188543</v>
      </c>
      <c r="E8" s="80">
        <v>41187</v>
      </c>
      <c r="F8" s="80">
        <v>77538</v>
      </c>
      <c r="G8" s="80">
        <v>444295</v>
      </c>
      <c r="H8" s="81" t="s">
        <v>224</v>
      </c>
      <c r="I8" s="45" t="s">
        <v>329</v>
      </c>
      <c r="J8" s="79">
        <v>1</v>
      </c>
      <c r="K8" s="42" t="s">
        <v>60</v>
      </c>
      <c r="L8" s="80">
        <v>6824016</v>
      </c>
      <c r="M8" s="80">
        <v>499884</v>
      </c>
      <c r="N8" s="80">
        <v>10401</v>
      </c>
      <c r="O8" s="80">
        <v>23257</v>
      </c>
      <c r="P8" s="80">
        <v>137732</v>
      </c>
      <c r="Q8" s="80">
        <v>99932</v>
      </c>
      <c r="R8" s="80">
        <v>16906</v>
      </c>
      <c r="S8" s="82">
        <f t="shared" ref="S8:S47" si="0">SUM(L8:R8)</f>
        <v>7612128</v>
      </c>
      <c r="T8" s="82">
        <v>8727558</v>
      </c>
      <c r="U8" s="45" t="s">
        <v>329</v>
      </c>
      <c r="V8" s="79">
        <v>1</v>
      </c>
      <c r="W8" s="59" t="s">
        <v>60</v>
      </c>
      <c r="X8" s="79">
        <v>306300</v>
      </c>
      <c r="Y8" s="79">
        <v>188543</v>
      </c>
      <c r="Z8" s="79">
        <v>41187</v>
      </c>
      <c r="AA8" s="79">
        <v>79683</v>
      </c>
      <c r="AB8" s="79">
        <v>444295</v>
      </c>
      <c r="AC8" s="149">
        <v>1270390</v>
      </c>
      <c r="AD8" s="83" t="s">
        <v>302</v>
      </c>
      <c r="AE8" s="45" t="s">
        <v>329</v>
      </c>
      <c r="AF8" s="79">
        <v>1</v>
      </c>
      <c r="AG8" s="84" t="s">
        <v>10</v>
      </c>
      <c r="AH8" s="79">
        <v>7500509</v>
      </c>
      <c r="AI8" s="79">
        <v>545714</v>
      </c>
      <c r="AJ8" s="79">
        <v>10878</v>
      </c>
      <c r="AK8" s="79">
        <v>25285</v>
      </c>
      <c r="AL8" s="79">
        <v>148602</v>
      </c>
      <c r="AM8" s="79">
        <v>106709</v>
      </c>
      <c r="AN8" s="79">
        <v>18283</v>
      </c>
      <c r="AO8" s="79">
        <v>8355980</v>
      </c>
      <c r="AP8" s="149">
        <v>9626370</v>
      </c>
      <c r="AQ8" s="45" t="s">
        <v>329</v>
      </c>
    </row>
    <row r="9" spans="1:43" s="61" customFormat="1" ht="19.5" customHeight="1">
      <c r="A9" s="79">
        <v>2</v>
      </c>
      <c r="B9" s="85" t="s">
        <v>283</v>
      </c>
      <c r="C9" s="80">
        <v>9573</v>
      </c>
      <c r="D9" s="80">
        <v>11823</v>
      </c>
      <c r="E9" s="80">
        <v>8630</v>
      </c>
      <c r="F9" s="80">
        <v>456</v>
      </c>
      <c r="G9" s="80">
        <v>8412</v>
      </c>
      <c r="H9" s="81">
        <f>SUM(C9:G9)</f>
        <v>38894</v>
      </c>
      <c r="I9" s="86" t="s">
        <v>475</v>
      </c>
      <c r="J9" s="79">
        <v>2</v>
      </c>
      <c r="K9" s="85" t="s">
        <v>287</v>
      </c>
      <c r="L9" s="80">
        <v>127225</v>
      </c>
      <c r="M9" s="80">
        <v>87796</v>
      </c>
      <c r="N9" s="80">
        <v>4307</v>
      </c>
      <c r="O9" s="80">
        <v>40</v>
      </c>
      <c r="P9" s="80">
        <v>706</v>
      </c>
      <c r="Q9" s="80">
        <v>275</v>
      </c>
      <c r="R9" s="80">
        <v>5510</v>
      </c>
      <c r="S9" s="82">
        <f t="shared" si="0"/>
        <v>225859</v>
      </c>
      <c r="T9" s="82">
        <v>264753</v>
      </c>
      <c r="U9" s="86" t="s">
        <v>475</v>
      </c>
      <c r="V9" s="79">
        <v>2</v>
      </c>
      <c r="W9" s="59" t="s">
        <v>303</v>
      </c>
      <c r="X9" s="79">
        <v>6012</v>
      </c>
      <c r="Y9" s="79">
        <v>7142</v>
      </c>
      <c r="Z9" s="79">
        <v>5192</v>
      </c>
      <c r="AA9" s="79">
        <v>860</v>
      </c>
      <c r="AB9" s="79">
        <v>8134</v>
      </c>
      <c r="AC9" s="150">
        <v>27340</v>
      </c>
      <c r="AD9" s="87"/>
      <c r="AE9" s="86" t="s">
        <v>475</v>
      </c>
      <c r="AF9" s="79">
        <v>2</v>
      </c>
      <c r="AG9" s="84" t="s">
        <v>303</v>
      </c>
      <c r="AH9" s="79">
        <v>87552</v>
      </c>
      <c r="AI9" s="79">
        <v>57552</v>
      </c>
      <c r="AJ9" s="79">
        <v>2898</v>
      </c>
      <c r="AK9" s="79">
        <v>29</v>
      </c>
      <c r="AL9" s="79">
        <v>954</v>
      </c>
      <c r="AM9" s="79">
        <v>407</v>
      </c>
      <c r="AN9" s="79">
        <v>3137</v>
      </c>
      <c r="AO9" s="79">
        <v>152529</v>
      </c>
      <c r="AP9" s="150">
        <v>179869</v>
      </c>
      <c r="AQ9" s="86" t="s">
        <v>475</v>
      </c>
    </row>
    <row r="10" spans="1:43" s="61" customFormat="1" ht="19.5" customHeight="1">
      <c r="A10" s="79">
        <v>3</v>
      </c>
      <c r="B10" s="42" t="s">
        <v>0</v>
      </c>
      <c r="C10" s="80">
        <v>140338</v>
      </c>
      <c r="D10" s="80">
        <v>114591</v>
      </c>
      <c r="E10" s="80">
        <v>22315</v>
      </c>
      <c r="F10" s="80">
        <v>56356</v>
      </c>
      <c r="G10" s="80">
        <v>100019</v>
      </c>
      <c r="H10" s="81">
        <f>SUM(C10:G10)</f>
        <v>433619</v>
      </c>
      <c r="I10" s="45" t="s">
        <v>196</v>
      </c>
      <c r="J10" s="79">
        <v>3</v>
      </c>
      <c r="K10" s="42" t="s">
        <v>0</v>
      </c>
      <c r="L10" s="80">
        <v>1744543</v>
      </c>
      <c r="M10" s="80">
        <v>509475</v>
      </c>
      <c r="N10" s="80">
        <v>16193</v>
      </c>
      <c r="O10" s="80">
        <v>1548</v>
      </c>
      <c r="P10" s="80">
        <v>91138</v>
      </c>
      <c r="Q10" s="80">
        <v>20874</v>
      </c>
      <c r="S10" s="82">
        <f t="shared" si="0"/>
        <v>2383771</v>
      </c>
      <c r="T10" s="82">
        <v>2817390</v>
      </c>
      <c r="U10" s="45" t="s">
        <v>196</v>
      </c>
      <c r="V10" s="79">
        <v>3</v>
      </c>
      <c r="W10" s="59" t="s">
        <v>0</v>
      </c>
      <c r="X10" s="79">
        <v>140535</v>
      </c>
      <c r="Y10" s="79">
        <v>131545</v>
      </c>
      <c r="Z10" s="79">
        <v>21749</v>
      </c>
      <c r="AA10" s="79">
        <v>60209</v>
      </c>
      <c r="AB10" s="79">
        <v>10632</v>
      </c>
      <c r="AC10" s="150">
        <v>364670</v>
      </c>
      <c r="AD10" s="87"/>
      <c r="AE10" s="45" t="s">
        <v>196</v>
      </c>
      <c r="AF10" s="79">
        <v>3</v>
      </c>
      <c r="AG10" s="84" t="s">
        <v>0</v>
      </c>
      <c r="AH10" s="79">
        <v>1974790</v>
      </c>
      <c r="AI10" s="79">
        <v>620197</v>
      </c>
      <c r="AJ10" s="79">
        <v>0</v>
      </c>
      <c r="AK10" s="79">
        <v>0</v>
      </c>
      <c r="AL10" s="79">
        <v>47322</v>
      </c>
      <c r="AM10" s="79">
        <v>21686</v>
      </c>
      <c r="AN10" s="79">
        <v>0</v>
      </c>
      <c r="AO10" s="79">
        <v>2663995</v>
      </c>
      <c r="AP10" s="150">
        <v>3028665</v>
      </c>
      <c r="AQ10" s="45" t="s">
        <v>196</v>
      </c>
    </row>
    <row r="11" spans="1:43" s="61" customFormat="1" ht="19.5" customHeight="1">
      <c r="A11" s="79">
        <v>4</v>
      </c>
      <c r="B11" s="42" t="s">
        <v>55</v>
      </c>
      <c r="C11" s="80">
        <v>99012</v>
      </c>
      <c r="D11" s="80">
        <v>42230</v>
      </c>
      <c r="E11" s="80">
        <v>31075</v>
      </c>
      <c r="F11" s="80">
        <v>91311</v>
      </c>
      <c r="G11" s="80">
        <v>235933</v>
      </c>
      <c r="H11" s="81">
        <f>SUM(C11:G11)</f>
        <v>499561</v>
      </c>
      <c r="I11" s="45" t="s">
        <v>330</v>
      </c>
      <c r="J11" s="79">
        <v>4</v>
      </c>
      <c r="K11" s="42" t="s">
        <v>55</v>
      </c>
      <c r="L11" s="80">
        <v>4038839</v>
      </c>
      <c r="M11" s="80">
        <v>266512</v>
      </c>
      <c r="N11" s="80">
        <v>125139</v>
      </c>
      <c r="O11" s="80" t="s">
        <v>26</v>
      </c>
      <c r="P11" s="80">
        <v>349818</v>
      </c>
      <c r="Q11" s="80">
        <v>175882</v>
      </c>
      <c r="R11" s="80">
        <v>26578</v>
      </c>
      <c r="S11" s="82">
        <f t="shared" si="0"/>
        <v>4982768</v>
      </c>
      <c r="T11" s="82">
        <v>5482329</v>
      </c>
      <c r="U11" s="45" t="s">
        <v>330</v>
      </c>
      <c r="V11" s="79">
        <v>4</v>
      </c>
      <c r="W11" s="59" t="s">
        <v>55</v>
      </c>
      <c r="X11" s="79">
        <v>107756</v>
      </c>
      <c r="Y11" s="79">
        <v>59232</v>
      </c>
      <c r="Z11" s="79">
        <v>33751</v>
      </c>
      <c r="AA11" s="79">
        <v>96344</v>
      </c>
      <c r="AB11" s="79">
        <v>271710</v>
      </c>
      <c r="AC11" s="150">
        <v>568793</v>
      </c>
      <c r="AD11" s="87"/>
      <c r="AE11" s="45" t="s">
        <v>330</v>
      </c>
      <c r="AF11" s="79">
        <v>4</v>
      </c>
      <c r="AG11" s="84" t="s">
        <v>55</v>
      </c>
      <c r="AH11" s="79">
        <v>4631584</v>
      </c>
      <c r="AI11" s="79">
        <v>300082</v>
      </c>
      <c r="AJ11" s="79">
        <v>133889</v>
      </c>
      <c r="AK11" s="79">
        <v>0</v>
      </c>
      <c r="AL11" s="79">
        <v>387894</v>
      </c>
      <c r="AM11" s="79">
        <v>196106</v>
      </c>
      <c r="AN11" s="79">
        <v>27599</v>
      </c>
      <c r="AO11" s="79">
        <v>5677154</v>
      </c>
      <c r="AP11" s="150">
        <v>6245947</v>
      </c>
      <c r="AQ11" s="45" t="s">
        <v>330</v>
      </c>
    </row>
    <row r="12" spans="1:43" s="61" customFormat="1" ht="19.5" customHeight="1">
      <c r="A12" s="79">
        <v>5</v>
      </c>
      <c r="B12" s="42" t="s">
        <v>34</v>
      </c>
      <c r="C12" s="80">
        <v>119488</v>
      </c>
      <c r="D12" s="80">
        <v>85204</v>
      </c>
      <c r="E12" s="80">
        <v>58026</v>
      </c>
      <c r="F12" s="80">
        <v>22265</v>
      </c>
      <c r="G12" s="80">
        <v>36696</v>
      </c>
      <c r="H12" s="81">
        <f>SUM(C12:G12)</f>
        <v>321679</v>
      </c>
      <c r="I12" s="45" t="s">
        <v>197</v>
      </c>
      <c r="J12" s="79">
        <v>5</v>
      </c>
      <c r="K12" s="42" t="s">
        <v>34</v>
      </c>
      <c r="L12" s="80">
        <v>3878833</v>
      </c>
      <c r="M12" s="80">
        <v>254921</v>
      </c>
      <c r="N12" s="80">
        <v>21103</v>
      </c>
      <c r="O12" s="80">
        <v>6515</v>
      </c>
      <c r="P12" s="80">
        <v>191483</v>
      </c>
      <c r="Q12" s="80">
        <v>117148</v>
      </c>
      <c r="R12" s="80">
        <v>18770</v>
      </c>
      <c r="S12" s="82">
        <f t="shared" si="0"/>
        <v>4488773</v>
      </c>
      <c r="T12" s="82">
        <v>4810452</v>
      </c>
      <c r="U12" s="45" t="s">
        <v>197</v>
      </c>
      <c r="V12" s="79">
        <v>5</v>
      </c>
      <c r="W12" s="59" t="s">
        <v>34</v>
      </c>
      <c r="X12" s="79">
        <v>127446</v>
      </c>
      <c r="Y12" s="79">
        <v>92859</v>
      </c>
      <c r="Z12" s="79">
        <v>15484</v>
      </c>
      <c r="AA12" s="79">
        <v>17830</v>
      </c>
      <c r="AB12" s="79">
        <v>40218</v>
      </c>
      <c r="AC12" s="150">
        <v>293837</v>
      </c>
      <c r="AD12" s="87"/>
      <c r="AE12" s="45" t="s">
        <v>197</v>
      </c>
      <c r="AF12" s="79">
        <v>5</v>
      </c>
      <c r="AG12" s="84" t="s">
        <v>34</v>
      </c>
      <c r="AH12" s="79">
        <v>4241769</v>
      </c>
      <c r="AI12" s="79">
        <v>282061</v>
      </c>
      <c r="AJ12" s="79">
        <v>22023</v>
      </c>
      <c r="AK12" s="79">
        <v>54441</v>
      </c>
      <c r="AL12" s="79">
        <v>205740</v>
      </c>
      <c r="AM12" s="79">
        <v>121847</v>
      </c>
      <c r="AN12" s="79">
        <v>20314</v>
      </c>
      <c r="AO12" s="79">
        <v>4948195</v>
      </c>
      <c r="AP12" s="150">
        <v>5242032</v>
      </c>
      <c r="AQ12" s="45" t="s">
        <v>197</v>
      </c>
    </row>
    <row r="13" spans="1:43" s="61" customFormat="1" ht="19.5" customHeight="1">
      <c r="A13" s="79">
        <v>6</v>
      </c>
      <c r="B13" s="42" t="s">
        <v>13</v>
      </c>
      <c r="C13" s="80">
        <v>43781</v>
      </c>
      <c r="D13" s="80">
        <v>17052</v>
      </c>
      <c r="E13" s="80">
        <v>11503</v>
      </c>
      <c r="F13" s="80">
        <v>18429</v>
      </c>
      <c r="G13" s="80">
        <v>4304</v>
      </c>
      <c r="H13" s="81" t="s">
        <v>225</v>
      </c>
      <c r="I13" s="45" t="s">
        <v>198</v>
      </c>
      <c r="J13" s="79">
        <v>6</v>
      </c>
      <c r="K13" s="42" t="s">
        <v>13</v>
      </c>
      <c r="L13" s="80">
        <v>796495</v>
      </c>
      <c r="M13" s="80">
        <v>232767</v>
      </c>
      <c r="N13" s="80" t="s">
        <v>61</v>
      </c>
      <c r="O13" s="80">
        <v>0</v>
      </c>
      <c r="P13" s="80">
        <v>3720</v>
      </c>
      <c r="Q13" s="80" t="s">
        <v>239</v>
      </c>
      <c r="R13" s="80">
        <v>4863</v>
      </c>
      <c r="S13" s="82">
        <f t="shared" si="0"/>
        <v>1037845</v>
      </c>
      <c r="T13" s="82">
        <v>1158241</v>
      </c>
      <c r="U13" s="45" t="s">
        <v>198</v>
      </c>
      <c r="V13" s="79">
        <v>6</v>
      </c>
      <c r="W13" s="59" t="s">
        <v>13</v>
      </c>
      <c r="X13" s="79">
        <v>44047</v>
      </c>
      <c r="Y13" s="79">
        <v>18316</v>
      </c>
      <c r="Z13" s="79">
        <v>11888</v>
      </c>
      <c r="AA13" s="79">
        <v>19698</v>
      </c>
      <c r="AB13" s="79">
        <v>4411</v>
      </c>
      <c r="AC13" s="150">
        <v>125433</v>
      </c>
      <c r="AD13" s="87" t="s">
        <v>239</v>
      </c>
      <c r="AE13" s="45" t="s">
        <v>198</v>
      </c>
      <c r="AF13" s="79">
        <v>6</v>
      </c>
      <c r="AG13" s="84" t="s">
        <v>13</v>
      </c>
      <c r="AH13" s="79">
        <v>853421</v>
      </c>
      <c r="AI13" s="79">
        <v>251034</v>
      </c>
      <c r="AJ13" s="79" t="s">
        <v>61</v>
      </c>
      <c r="AK13" s="79">
        <v>0</v>
      </c>
      <c r="AL13" s="79">
        <v>3888</v>
      </c>
      <c r="AM13" s="79" t="s">
        <v>62</v>
      </c>
      <c r="AN13" s="79">
        <v>4868</v>
      </c>
      <c r="AO13" s="79">
        <v>1113211</v>
      </c>
      <c r="AP13" s="150">
        <v>1238644</v>
      </c>
      <c r="AQ13" s="45" t="s">
        <v>198</v>
      </c>
    </row>
    <row r="14" spans="1:43" s="61" customFormat="1" ht="19.5" customHeight="1">
      <c r="A14" s="79">
        <v>7</v>
      </c>
      <c r="B14" s="42" t="s">
        <v>25</v>
      </c>
      <c r="C14" s="80">
        <v>375265</v>
      </c>
      <c r="D14" s="80">
        <v>633599</v>
      </c>
      <c r="E14" s="80">
        <v>82734</v>
      </c>
      <c r="F14" s="80">
        <v>115450</v>
      </c>
      <c r="G14" s="80">
        <v>718334</v>
      </c>
      <c r="H14" s="81">
        <f>SUM(C14:G14)</f>
        <v>1925382</v>
      </c>
      <c r="I14" s="45" t="s">
        <v>199</v>
      </c>
      <c r="J14" s="79">
        <v>7</v>
      </c>
      <c r="K14" s="42" t="s">
        <v>25</v>
      </c>
      <c r="L14" s="80">
        <v>14919493</v>
      </c>
      <c r="M14" s="80">
        <v>2260084</v>
      </c>
      <c r="N14" s="80">
        <v>183774</v>
      </c>
      <c r="O14" s="80" t="s">
        <v>26</v>
      </c>
      <c r="P14" s="80">
        <v>641376</v>
      </c>
      <c r="Q14" s="80">
        <v>369276</v>
      </c>
      <c r="R14" s="80">
        <v>61911</v>
      </c>
      <c r="S14" s="82">
        <f t="shared" si="0"/>
        <v>18435914</v>
      </c>
      <c r="T14" s="82">
        <v>20361296</v>
      </c>
      <c r="U14" s="45" t="s">
        <v>199</v>
      </c>
      <c r="V14" s="79">
        <v>7</v>
      </c>
      <c r="W14" s="59" t="s">
        <v>25</v>
      </c>
      <c r="X14" s="79">
        <v>396061</v>
      </c>
      <c r="Y14" s="79">
        <v>676915</v>
      </c>
      <c r="Z14" s="79">
        <v>74855</v>
      </c>
      <c r="AA14" s="79">
        <v>125461</v>
      </c>
      <c r="AB14" s="79">
        <v>758393</v>
      </c>
      <c r="AC14" s="150">
        <v>2031685</v>
      </c>
      <c r="AD14" s="87"/>
      <c r="AE14" s="45" t="s">
        <v>199</v>
      </c>
      <c r="AF14" s="79">
        <v>7</v>
      </c>
      <c r="AG14" s="84" t="s">
        <v>25</v>
      </c>
      <c r="AH14" s="79">
        <v>16144357</v>
      </c>
      <c r="AI14" s="79">
        <v>2527537</v>
      </c>
      <c r="AJ14" s="79">
        <v>185894</v>
      </c>
      <c r="AK14" s="79">
        <v>0</v>
      </c>
      <c r="AL14" s="79">
        <v>687825</v>
      </c>
      <c r="AM14" s="79">
        <v>379173</v>
      </c>
      <c r="AN14" s="79">
        <v>80068</v>
      </c>
      <c r="AO14" s="79">
        <v>20004854</v>
      </c>
      <c r="AP14" s="150">
        <v>22036539</v>
      </c>
      <c r="AQ14" s="45" t="s">
        <v>199</v>
      </c>
    </row>
    <row r="15" spans="1:43" s="61" customFormat="1" ht="19.5" customHeight="1">
      <c r="A15" s="79">
        <v>8</v>
      </c>
      <c r="B15" s="42" t="s">
        <v>233</v>
      </c>
      <c r="C15" s="80">
        <v>367730</v>
      </c>
      <c r="D15" s="80">
        <v>182776</v>
      </c>
      <c r="E15" s="80">
        <v>53348</v>
      </c>
      <c r="F15" s="80">
        <v>52756</v>
      </c>
      <c r="G15" s="80">
        <v>164490</v>
      </c>
      <c r="H15" s="81" t="s">
        <v>226</v>
      </c>
      <c r="I15" s="45" t="s">
        <v>476</v>
      </c>
      <c r="J15" s="79">
        <v>8</v>
      </c>
      <c r="K15" s="42" t="s">
        <v>233</v>
      </c>
      <c r="L15" s="80">
        <v>5453960</v>
      </c>
      <c r="M15" s="80">
        <v>1711692</v>
      </c>
      <c r="N15" s="80" t="s">
        <v>61</v>
      </c>
      <c r="O15" s="80">
        <v>2433</v>
      </c>
      <c r="P15" s="80">
        <v>629252</v>
      </c>
      <c r="Q15" s="80">
        <v>103</v>
      </c>
      <c r="R15" s="80">
        <v>13401</v>
      </c>
      <c r="S15" s="82">
        <f t="shared" si="0"/>
        <v>7810841</v>
      </c>
      <c r="T15" s="82">
        <v>8632956</v>
      </c>
      <c r="U15" s="45" t="s">
        <v>476</v>
      </c>
      <c r="V15" s="79">
        <v>8</v>
      </c>
      <c r="W15" s="59" t="s">
        <v>14</v>
      </c>
      <c r="X15" s="79">
        <v>390321</v>
      </c>
      <c r="Y15" s="79">
        <v>196239</v>
      </c>
      <c r="Z15" s="79">
        <v>57696</v>
      </c>
      <c r="AA15" s="79">
        <v>80555</v>
      </c>
      <c r="AB15" s="79">
        <v>183110</v>
      </c>
      <c r="AC15" s="150">
        <v>909952</v>
      </c>
      <c r="AD15" s="87" t="s">
        <v>239</v>
      </c>
      <c r="AE15" s="45" t="s">
        <v>477</v>
      </c>
      <c r="AF15" s="79">
        <v>8</v>
      </c>
      <c r="AG15" s="84" t="s">
        <v>233</v>
      </c>
      <c r="AH15" s="79">
        <v>5937102</v>
      </c>
      <c r="AI15" s="79">
        <v>1851788</v>
      </c>
      <c r="AJ15" s="79">
        <v>0</v>
      </c>
      <c r="AK15" s="79">
        <v>2433</v>
      </c>
      <c r="AL15" s="79">
        <v>653926</v>
      </c>
      <c r="AM15" s="79">
        <v>191</v>
      </c>
      <c r="AN15" s="79">
        <v>14965</v>
      </c>
      <c r="AO15" s="79">
        <v>8460405</v>
      </c>
      <c r="AP15" s="150">
        <v>9370357</v>
      </c>
      <c r="AQ15" s="45" t="s">
        <v>476</v>
      </c>
    </row>
    <row r="16" spans="1:43" s="61" customFormat="1" ht="19.5" customHeight="1">
      <c r="A16" s="79">
        <v>9</v>
      </c>
      <c r="B16" s="85" t="s">
        <v>284</v>
      </c>
      <c r="C16" s="80">
        <v>77101</v>
      </c>
      <c r="D16" s="80">
        <v>67876</v>
      </c>
      <c r="E16" s="80">
        <v>18137</v>
      </c>
      <c r="F16" s="80">
        <v>34706</v>
      </c>
      <c r="G16" s="80">
        <v>4821</v>
      </c>
      <c r="H16" s="81">
        <f>SUM(C16:G16)</f>
        <v>202641</v>
      </c>
      <c r="I16" s="86" t="s">
        <v>200</v>
      </c>
      <c r="J16" s="79">
        <v>9</v>
      </c>
      <c r="K16" s="85" t="s">
        <v>284</v>
      </c>
      <c r="L16" s="80">
        <v>606485</v>
      </c>
      <c r="M16" s="80">
        <v>278096</v>
      </c>
      <c r="N16" s="80">
        <v>19703</v>
      </c>
      <c r="O16" s="80">
        <v>2893</v>
      </c>
      <c r="P16" s="80">
        <v>29117</v>
      </c>
      <c r="Q16" s="80">
        <v>232</v>
      </c>
      <c r="R16" s="80">
        <v>36343</v>
      </c>
      <c r="S16" s="82">
        <f t="shared" si="0"/>
        <v>972869</v>
      </c>
      <c r="T16" s="82">
        <v>1175510</v>
      </c>
      <c r="U16" s="86" t="s">
        <v>200</v>
      </c>
      <c r="V16" s="79">
        <v>9</v>
      </c>
      <c r="W16" s="59" t="s">
        <v>2</v>
      </c>
      <c r="X16" s="79">
        <v>76211</v>
      </c>
      <c r="Y16" s="79">
        <v>85071</v>
      </c>
      <c r="Z16" s="79">
        <v>9633</v>
      </c>
      <c r="AA16" s="79">
        <v>35190</v>
      </c>
      <c r="AB16" s="79">
        <v>4787</v>
      </c>
      <c r="AC16" s="150">
        <v>210892</v>
      </c>
      <c r="AD16" s="87"/>
      <c r="AE16" s="86" t="s">
        <v>200</v>
      </c>
      <c r="AF16" s="79">
        <v>9</v>
      </c>
      <c r="AG16" s="84" t="s">
        <v>2</v>
      </c>
      <c r="AH16" s="79">
        <v>678918</v>
      </c>
      <c r="AI16" s="79">
        <v>318244</v>
      </c>
      <c r="AJ16" s="79">
        <v>22411</v>
      </c>
      <c r="AK16" s="79">
        <v>1999</v>
      </c>
      <c r="AL16" s="79">
        <v>6197</v>
      </c>
      <c r="AM16" s="79">
        <v>109</v>
      </c>
      <c r="AN16" s="79">
        <v>117042</v>
      </c>
      <c r="AO16" s="79">
        <v>1144920</v>
      </c>
      <c r="AP16" s="150">
        <v>1355812</v>
      </c>
      <c r="AQ16" s="86" t="s">
        <v>200</v>
      </c>
    </row>
    <row r="17" spans="1:43" s="61" customFormat="1" ht="19.5" customHeight="1">
      <c r="A17" s="79">
        <v>10</v>
      </c>
      <c r="B17" s="85" t="s">
        <v>282</v>
      </c>
      <c r="C17" s="80">
        <v>48124</v>
      </c>
      <c r="D17" s="80">
        <v>74598</v>
      </c>
      <c r="E17" s="80">
        <v>30646</v>
      </c>
      <c r="F17" s="80">
        <v>39135</v>
      </c>
      <c r="G17" s="80">
        <v>20744</v>
      </c>
      <c r="H17" s="81">
        <f>SUM(C17:G17)</f>
        <v>213247</v>
      </c>
      <c r="I17" s="86" t="s">
        <v>201</v>
      </c>
      <c r="J17" s="79">
        <v>10</v>
      </c>
      <c r="K17" s="85" t="s">
        <v>286</v>
      </c>
      <c r="L17" s="80">
        <v>706746</v>
      </c>
      <c r="M17" s="80">
        <v>379571</v>
      </c>
      <c r="N17" s="80">
        <v>27665</v>
      </c>
      <c r="O17" s="80">
        <v>2767</v>
      </c>
      <c r="P17" s="80">
        <v>25589</v>
      </c>
      <c r="Q17" s="80">
        <v>3439</v>
      </c>
      <c r="R17" s="80">
        <v>6528</v>
      </c>
      <c r="S17" s="82">
        <f t="shared" si="0"/>
        <v>1152305</v>
      </c>
      <c r="T17" s="82">
        <v>1365552</v>
      </c>
      <c r="U17" s="86" t="s">
        <v>201</v>
      </c>
      <c r="V17" s="79">
        <v>10</v>
      </c>
      <c r="W17" s="59" t="s">
        <v>32</v>
      </c>
      <c r="X17" s="79">
        <v>57174</v>
      </c>
      <c r="Y17" s="79">
        <v>80328</v>
      </c>
      <c r="Z17" s="79">
        <v>29079</v>
      </c>
      <c r="AA17" s="79">
        <v>59185</v>
      </c>
      <c r="AB17" s="79">
        <v>28779</v>
      </c>
      <c r="AC17" s="150">
        <v>254935</v>
      </c>
      <c r="AD17" s="87"/>
      <c r="AE17" s="86" t="s">
        <v>201</v>
      </c>
      <c r="AF17" s="79">
        <v>10</v>
      </c>
      <c r="AG17" s="84" t="s">
        <v>32</v>
      </c>
      <c r="AH17" s="79">
        <v>745165</v>
      </c>
      <c r="AI17" s="79">
        <v>421391</v>
      </c>
      <c r="AJ17" s="79">
        <v>15224</v>
      </c>
      <c r="AK17" s="79">
        <v>35966</v>
      </c>
      <c r="AL17" s="79">
        <v>22896</v>
      </c>
      <c r="AM17" s="79">
        <v>878</v>
      </c>
      <c r="AN17" s="79">
        <v>14390</v>
      </c>
      <c r="AO17" s="79">
        <v>1255910</v>
      </c>
      <c r="AP17" s="150">
        <v>1510845</v>
      </c>
      <c r="AQ17" s="86" t="s">
        <v>201</v>
      </c>
    </row>
    <row r="18" spans="1:43" s="61" customFormat="1" ht="19.5" customHeight="1">
      <c r="A18" s="79">
        <v>11</v>
      </c>
      <c r="B18" s="42" t="s">
        <v>3</v>
      </c>
      <c r="C18" s="80">
        <v>68440</v>
      </c>
      <c r="D18" s="80">
        <v>90068</v>
      </c>
      <c r="E18" s="80">
        <v>71981</v>
      </c>
      <c r="F18" s="80">
        <v>22449</v>
      </c>
      <c r="G18" s="80">
        <v>98924</v>
      </c>
      <c r="H18" s="81">
        <f>SUM(C18:G18)</f>
        <v>351862</v>
      </c>
      <c r="I18" s="45" t="s">
        <v>202</v>
      </c>
      <c r="J18" s="79">
        <v>11</v>
      </c>
      <c r="K18" s="42" t="s">
        <v>3</v>
      </c>
      <c r="L18" s="80">
        <v>1644121</v>
      </c>
      <c r="M18" s="80">
        <v>252472</v>
      </c>
      <c r="N18" s="80">
        <v>57750</v>
      </c>
      <c r="O18" s="80">
        <v>2131</v>
      </c>
      <c r="P18" s="80">
        <v>68583</v>
      </c>
      <c r="Q18" s="80">
        <v>32029</v>
      </c>
      <c r="R18" s="80">
        <v>68070</v>
      </c>
      <c r="S18" s="82">
        <f t="shared" si="0"/>
        <v>2125156</v>
      </c>
      <c r="T18" s="82">
        <v>2477018</v>
      </c>
      <c r="U18" s="45" t="s">
        <v>202</v>
      </c>
      <c r="V18" s="79">
        <v>11</v>
      </c>
      <c r="W18" s="59" t="s">
        <v>3</v>
      </c>
      <c r="X18" s="79">
        <v>92738</v>
      </c>
      <c r="Y18" s="79">
        <v>200194</v>
      </c>
      <c r="Z18" s="79">
        <v>10398</v>
      </c>
      <c r="AA18" s="79">
        <v>38054</v>
      </c>
      <c r="AB18" s="79">
        <v>89497</v>
      </c>
      <c r="AC18" s="150">
        <v>551774</v>
      </c>
      <c r="AD18" s="87"/>
      <c r="AE18" s="45" t="s">
        <v>202</v>
      </c>
      <c r="AF18" s="79">
        <v>11</v>
      </c>
      <c r="AG18" s="84" t="s">
        <v>3</v>
      </c>
      <c r="AH18" s="79">
        <v>2264951</v>
      </c>
      <c r="AI18" s="79">
        <v>352510</v>
      </c>
      <c r="AJ18" s="79">
        <v>64614</v>
      </c>
      <c r="AK18" s="79">
        <v>34</v>
      </c>
      <c r="AL18" s="79">
        <v>80816</v>
      </c>
      <c r="AM18" s="79">
        <v>64659</v>
      </c>
      <c r="AN18" s="79">
        <v>5989</v>
      </c>
      <c r="AO18" s="79">
        <v>2833573</v>
      </c>
      <c r="AP18" s="150">
        <v>3385347</v>
      </c>
      <c r="AQ18" s="45" t="s">
        <v>202</v>
      </c>
    </row>
    <row r="19" spans="1:43" s="61" customFormat="1" ht="19.5" customHeight="1">
      <c r="A19" s="79">
        <v>12</v>
      </c>
      <c r="B19" s="42" t="s">
        <v>15</v>
      </c>
      <c r="C19" s="80">
        <v>290415</v>
      </c>
      <c r="D19" s="80">
        <v>367572</v>
      </c>
      <c r="E19" s="80">
        <v>86544</v>
      </c>
      <c r="F19" s="80">
        <v>245570</v>
      </c>
      <c r="G19" s="80">
        <v>414661</v>
      </c>
      <c r="H19" s="81" t="s">
        <v>227</v>
      </c>
      <c r="I19" s="45" t="s">
        <v>203</v>
      </c>
      <c r="J19" s="79">
        <v>12</v>
      </c>
      <c r="K19" s="42" t="s">
        <v>15</v>
      </c>
      <c r="L19" s="80">
        <v>11768570</v>
      </c>
      <c r="M19" s="80">
        <v>1916373</v>
      </c>
      <c r="N19" s="80">
        <v>45909</v>
      </c>
      <c r="O19" s="80">
        <v>127155</v>
      </c>
      <c r="P19" s="80">
        <v>470224</v>
      </c>
      <c r="Q19" s="80">
        <v>317707</v>
      </c>
      <c r="R19" s="80">
        <v>103478</v>
      </c>
      <c r="S19" s="82">
        <f t="shared" si="0"/>
        <v>14749416</v>
      </c>
      <c r="T19" s="82">
        <v>16291765</v>
      </c>
      <c r="U19" s="45" t="s">
        <v>203</v>
      </c>
      <c r="V19" s="79">
        <v>12</v>
      </c>
      <c r="W19" s="59" t="s">
        <v>15</v>
      </c>
      <c r="X19" s="79">
        <v>306290</v>
      </c>
      <c r="Y19" s="79">
        <v>400358</v>
      </c>
      <c r="Z19" s="79">
        <v>93690</v>
      </c>
      <c r="AA19" s="79">
        <v>292320</v>
      </c>
      <c r="AB19" s="79">
        <v>447895</v>
      </c>
      <c r="AC19" s="150">
        <v>1684690</v>
      </c>
      <c r="AD19" s="87" t="s">
        <v>302</v>
      </c>
      <c r="AE19" s="45" t="s">
        <v>203</v>
      </c>
      <c r="AF19" s="79">
        <v>12</v>
      </c>
      <c r="AG19" s="84" t="s">
        <v>15</v>
      </c>
      <c r="AH19" s="79">
        <v>12955113</v>
      </c>
      <c r="AI19" s="79">
        <v>2110493</v>
      </c>
      <c r="AJ19" s="79">
        <v>46319</v>
      </c>
      <c r="AK19" s="79">
        <v>130890</v>
      </c>
      <c r="AL19" s="79">
        <v>498977</v>
      </c>
      <c r="AM19" s="79">
        <v>335745</v>
      </c>
      <c r="AN19" s="79">
        <v>109135</v>
      </c>
      <c r="AO19" s="79">
        <v>16186672</v>
      </c>
      <c r="AP19" s="150">
        <v>17871362</v>
      </c>
      <c r="AQ19" s="45" t="s">
        <v>203</v>
      </c>
    </row>
    <row r="20" spans="1:43" s="61" customFormat="1" ht="19.5" customHeight="1">
      <c r="A20" s="79">
        <v>13</v>
      </c>
      <c r="B20" s="42" t="s">
        <v>4</v>
      </c>
      <c r="C20" s="80">
        <v>190469</v>
      </c>
      <c r="D20" s="80">
        <v>366326</v>
      </c>
      <c r="E20" s="80">
        <v>111835</v>
      </c>
      <c r="F20" s="80">
        <v>107567</v>
      </c>
      <c r="G20" s="80">
        <v>610235</v>
      </c>
      <c r="H20" s="81" t="s">
        <v>228</v>
      </c>
      <c r="I20" s="45" t="s">
        <v>204</v>
      </c>
      <c r="J20" s="79">
        <v>13</v>
      </c>
      <c r="K20" s="42" t="s">
        <v>4</v>
      </c>
      <c r="L20" s="80">
        <v>6472302</v>
      </c>
      <c r="M20" s="80">
        <v>2070635</v>
      </c>
      <c r="N20" s="80" t="s">
        <v>61</v>
      </c>
      <c r="O20" s="80" t="s">
        <v>238</v>
      </c>
      <c r="P20" s="80">
        <v>11679</v>
      </c>
      <c r="Q20" s="80">
        <v>0</v>
      </c>
      <c r="R20" s="80">
        <v>149640</v>
      </c>
      <c r="S20" s="82">
        <f t="shared" si="0"/>
        <v>8704256</v>
      </c>
      <c r="T20" s="82">
        <v>10171813</v>
      </c>
      <c r="U20" s="45" t="s">
        <v>204</v>
      </c>
      <c r="V20" s="79">
        <v>13</v>
      </c>
      <c r="W20" s="59" t="s">
        <v>4</v>
      </c>
      <c r="X20" s="79">
        <v>194293</v>
      </c>
      <c r="Y20" s="79">
        <v>384988</v>
      </c>
      <c r="Z20" s="79">
        <v>117720</v>
      </c>
      <c r="AA20" s="79">
        <v>119002</v>
      </c>
      <c r="AB20" s="79">
        <v>632426</v>
      </c>
      <c r="AC20" s="150">
        <v>1531125</v>
      </c>
      <c r="AD20" s="87" t="s">
        <v>302</v>
      </c>
      <c r="AE20" s="45" t="s">
        <v>204</v>
      </c>
      <c r="AF20" s="79">
        <v>13</v>
      </c>
      <c r="AG20" s="84" t="s">
        <v>4</v>
      </c>
      <c r="AH20" s="79">
        <v>7194235</v>
      </c>
      <c r="AI20" s="79">
        <v>2385995</v>
      </c>
      <c r="AJ20" s="79">
        <v>0</v>
      </c>
      <c r="AK20" s="79">
        <v>0</v>
      </c>
      <c r="AL20" s="79">
        <v>13150</v>
      </c>
      <c r="AM20" s="79">
        <v>0</v>
      </c>
      <c r="AN20" s="79">
        <v>178520</v>
      </c>
      <c r="AO20" s="79">
        <v>9771900</v>
      </c>
      <c r="AP20" s="150">
        <v>11303025</v>
      </c>
      <c r="AQ20" s="45" t="s">
        <v>204</v>
      </c>
    </row>
    <row r="21" spans="1:43" s="61" customFormat="1" ht="19.5" customHeight="1">
      <c r="A21" s="79">
        <v>14</v>
      </c>
      <c r="B21" s="85" t="s">
        <v>285</v>
      </c>
      <c r="C21" s="80">
        <v>177352</v>
      </c>
      <c r="D21" s="80">
        <v>197240</v>
      </c>
      <c r="E21" s="80">
        <v>46945</v>
      </c>
      <c r="F21" s="80">
        <v>58751</v>
      </c>
      <c r="G21" s="80">
        <v>124987</v>
      </c>
      <c r="H21" s="81" t="s">
        <v>229</v>
      </c>
      <c r="I21" s="86" t="s">
        <v>205</v>
      </c>
      <c r="J21" s="79">
        <v>14</v>
      </c>
      <c r="K21" s="85" t="s">
        <v>285</v>
      </c>
      <c r="L21" s="80">
        <v>8701207</v>
      </c>
      <c r="M21" s="80">
        <v>820391</v>
      </c>
      <c r="N21" s="80">
        <v>46502</v>
      </c>
      <c r="O21" s="80">
        <v>120522</v>
      </c>
      <c r="P21" s="80">
        <v>698906</v>
      </c>
      <c r="Q21" s="80">
        <v>356</v>
      </c>
      <c r="R21" s="80">
        <v>147516</v>
      </c>
      <c r="S21" s="82">
        <f t="shared" si="0"/>
        <v>10535400</v>
      </c>
      <c r="T21" s="82">
        <v>11141041</v>
      </c>
      <c r="U21" s="86" t="s">
        <v>205</v>
      </c>
      <c r="V21" s="79">
        <v>14</v>
      </c>
      <c r="W21" s="59" t="s">
        <v>5</v>
      </c>
      <c r="X21" s="79">
        <v>168626</v>
      </c>
      <c r="Y21" s="79">
        <v>177294</v>
      </c>
      <c r="Z21" s="79">
        <v>53468</v>
      </c>
      <c r="AA21" s="79">
        <v>72285</v>
      </c>
      <c r="AB21" s="79">
        <v>130863</v>
      </c>
      <c r="AC21" s="150">
        <v>602536</v>
      </c>
      <c r="AD21" s="87"/>
      <c r="AE21" s="86" t="s">
        <v>205</v>
      </c>
      <c r="AF21" s="79">
        <v>14</v>
      </c>
      <c r="AG21" s="84" t="s">
        <v>5</v>
      </c>
      <c r="AH21" s="79">
        <v>10479538</v>
      </c>
      <c r="AI21" s="79">
        <v>869777</v>
      </c>
      <c r="AJ21" s="79" t="s">
        <v>61</v>
      </c>
      <c r="AK21" s="79">
        <v>135650</v>
      </c>
      <c r="AL21" s="79">
        <v>1073487</v>
      </c>
      <c r="AM21" s="79" t="s">
        <v>62</v>
      </c>
      <c r="AN21" s="79">
        <v>37884</v>
      </c>
      <c r="AO21" s="79">
        <v>12596336</v>
      </c>
      <c r="AP21" s="150">
        <v>13198872</v>
      </c>
      <c r="AQ21" s="86" t="s">
        <v>205</v>
      </c>
    </row>
    <row r="22" spans="1:43" s="61" customFormat="1" ht="19.5" customHeight="1">
      <c r="A22" s="79">
        <v>15</v>
      </c>
      <c r="B22" s="42" t="s">
        <v>16</v>
      </c>
      <c r="C22" s="80">
        <v>468810</v>
      </c>
      <c r="D22" s="80">
        <v>927903</v>
      </c>
      <c r="E22" s="80">
        <v>131183</v>
      </c>
      <c r="F22" s="80">
        <v>237006</v>
      </c>
      <c r="G22" s="80">
        <v>703030</v>
      </c>
      <c r="H22" s="81">
        <f t="shared" ref="H22:H33" si="1">SUM(C22:G22)</f>
        <v>2467932</v>
      </c>
      <c r="I22" s="45" t="s">
        <v>206</v>
      </c>
      <c r="J22" s="79">
        <v>15</v>
      </c>
      <c r="K22" s="42" t="s">
        <v>16</v>
      </c>
      <c r="L22" s="80">
        <v>20355825</v>
      </c>
      <c r="M22" s="80">
        <v>3406872</v>
      </c>
      <c r="N22" s="80">
        <v>517239</v>
      </c>
      <c r="O22" s="80">
        <v>19244</v>
      </c>
      <c r="P22" s="80">
        <v>615007</v>
      </c>
      <c r="Q22" s="80">
        <v>389064</v>
      </c>
      <c r="R22" s="80">
        <v>98683</v>
      </c>
      <c r="S22" s="82">
        <f t="shared" si="0"/>
        <v>25401934</v>
      </c>
      <c r="T22" s="82">
        <v>27869866</v>
      </c>
      <c r="U22" s="45" t="s">
        <v>206</v>
      </c>
      <c r="V22" s="79">
        <v>15</v>
      </c>
      <c r="W22" s="59" t="s">
        <v>16</v>
      </c>
      <c r="X22" s="79">
        <v>496439</v>
      </c>
      <c r="Y22" s="79">
        <v>974527</v>
      </c>
      <c r="Z22" s="79">
        <v>141289</v>
      </c>
      <c r="AA22" s="79">
        <v>306984</v>
      </c>
      <c r="AB22" s="79">
        <v>740609</v>
      </c>
      <c r="AC22" s="150">
        <v>2659848</v>
      </c>
      <c r="AD22" s="87"/>
      <c r="AE22" s="45" t="s">
        <v>206</v>
      </c>
      <c r="AF22" s="79">
        <v>15</v>
      </c>
      <c r="AG22" s="84" t="s">
        <v>16</v>
      </c>
      <c r="AH22" s="79">
        <v>22132190</v>
      </c>
      <c r="AI22" s="79">
        <v>3715744</v>
      </c>
      <c r="AJ22" s="79">
        <v>535487</v>
      </c>
      <c r="AK22" s="79">
        <v>18753</v>
      </c>
      <c r="AL22" s="79">
        <v>655756</v>
      </c>
      <c r="AM22" s="79">
        <v>397077</v>
      </c>
      <c r="AN22" s="79">
        <v>102256</v>
      </c>
      <c r="AO22" s="79">
        <v>27557263</v>
      </c>
      <c r="AP22" s="150">
        <v>30217111</v>
      </c>
      <c r="AQ22" s="45" t="s">
        <v>206</v>
      </c>
    </row>
    <row r="23" spans="1:43" s="61" customFormat="1" ht="19.5" customHeight="1">
      <c r="A23" s="79">
        <v>16</v>
      </c>
      <c r="B23" s="42" t="s">
        <v>17</v>
      </c>
      <c r="C23" s="80">
        <v>14134</v>
      </c>
      <c r="D23" s="80">
        <v>4515</v>
      </c>
      <c r="E23" s="80">
        <v>3825</v>
      </c>
      <c r="F23" s="80">
        <v>8252</v>
      </c>
      <c r="G23" s="80">
        <v>10466</v>
      </c>
      <c r="H23" s="81">
        <f t="shared" si="1"/>
        <v>41192</v>
      </c>
      <c r="I23" s="45" t="s">
        <v>261</v>
      </c>
      <c r="J23" s="79">
        <v>16</v>
      </c>
      <c r="K23" s="42" t="s">
        <v>17</v>
      </c>
      <c r="L23" s="80">
        <v>211104</v>
      </c>
      <c r="M23" s="80">
        <v>31245</v>
      </c>
      <c r="N23" s="80">
        <v>14512</v>
      </c>
      <c r="O23" s="80">
        <v>3489</v>
      </c>
      <c r="P23" s="80">
        <v>1830</v>
      </c>
      <c r="Q23" s="80">
        <v>150</v>
      </c>
      <c r="R23" s="80">
        <v>2517</v>
      </c>
      <c r="S23" s="82">
        <f t="shared" si="0"/>
        <v>264847</v>
      </c>
      <c r="T23" s="82">
        <v>306039</v>
      </c>
      <c r="U23" s="45" t="s">
        <v>261</v>
      </c>
      <c r="V23" s="79">
        <v>16</v>
      </c>
      <c r="W23" s="59" t="s">
        <v>17</v>
      </c>
      <c r="X23" s="79">
        <v>15759</v>
      </c>
      <c r="Y23" s="79">
        <v>3483</v>
      </c>
      <c r="Z23" s="79">
        <v>2583</v>
      </c>
      <c r="AA23" s="79">
        <v>4496</v>
      </c>
      <c r="AB23" s="79">
        <v>20823</v>
      </c>
      <c r="AC23" s="150">
        <v>47144</v>
      </c>
      <c r="AD23" s="87"/>
      <c r="AE23" s="45" t="s">
        <v>261</v>
      </c>
      <c r="AF23" s="79">
        <v>16</v>
      </c>
      <c r="AG23" s="84" t="s">
        <v>17</v>
      </c>
      <c r="AH23" s="79">
        <v>233075</v>
      </c>
      <c r="AI23" s="79">
        <v>52120</v>
      </c>
      <c r="AJ23" s="79">
        <v>4118</v>
      </c>
      <c r="AK23" s="79">
        <v>0</v>
      </c>
      <c r="AL23" s="79">
        <v>1190</v>
      </c>
      <c r="AM23" s="79">
        <v>16</v>
      </c>
      <c r="AN23" s="79">
        <v>2548</v>
      </c>
      <c r="AO23" s="79">
        <v>293067</v>
      </c>
      <c r="AP23" s="150">
        <v>340211</v>
      </c>
      <c r="AQ23" s="45" t="s">
        <v>261</v>
      </c>
    </row>
    <row r="24" spans="1:43" s="61" customFormat="1" ht="19.5" customHeight="1">
      <c r="A24" s="79">
        <v>17</v>
      </c>
      <c r="B24" s="42" t="s">
        <v>63</v>
      </c>
      <c r="C24" s="80">
        <v>300135</v>
      </c>
      <c r="D24" s="80">
        <v>12051</v>
      </c>
      <c r="E24" s="80">
        <v>5398</v>
      </c>
      <c r="F24" s="80">
        <v>22804</v>
      </c>
      <c r="G24" s="80">
        <v>20697</v>
      </c>
      <c r="H24" s="81">
        <f t="shared" si="1"/>
        <v>361085</v>
      </c>
      <c r="I24" s="45" t="s">
        <v>331</v>
      </c>
      <c r="J24" s="79">
        <v>17</v>
      </c>
      <c r="K24" s="42" t="s">
        <v>63</v>
      </c>
      <c r="L24" s="80">
        <v>94843</v>
      </c>
      <c r="M24" s="80">
        <v>75124</v>
      </c>
      <c r="N24" s="80">
        <v>19581</v>
      </c>
      <c r="O24" s="80">
        <v>68</v>
      </c>
      <c r="P24" s="80">
        <v>860</v>
      </c>
      <c r="Q24" s="80">
        <v>2872</v>
      </c>
      <c r="R24" s="80">
        <v>4036</v>
      </c>
      <c r="S24" s="82">
        <f t="shared" si="0"/>
        <v>197384</v>
      </c>
      <c r="T24" s="82">
        <v>558469</v>
      </c>
      <c r="U24" s="45" t="s">
        <v>331</v>
      </c>
      <c r="V24" s="79">
        <v>17</v>
      </c>
      <c r="W24" s="59" t="s">
        <v>63</v>
      </c>
      <c r="X24" s="79">
        <v>301698</v>
      </c>
      <c r="Y24" s="79">
        <v>13431</v>
      </c>
      <c r="Z24" s="79">
        <v>5517</v>
      </c>
      <c r="AA24" s="79">
        <v>24428</v>
      </c>
      <c r="AB24" s="79">
        <v>22575</v>
      </c>
      <c r="AC24" s="150">
        <v>367649</v>
      </c>
      <c r="AD24" s="87"/>
      <c r="AE24" s="45" t="s">
        <v>331</v>
      </c>
      <c r="AF24" s="79">
        <v>17</v>
      </c>
      <c r="AG24" s="84" t="s">
        <v>63</v>
      </c>
      <c r="AH24" s="79">
        <v>106072</v>
      </c>
      <c r="AI24" s="79">
        <v>81083</v>
      </c>
      <c r="AJ24" s="79">
        <v>19967</v>
      </c>
      <c r="AK24" s="79">
        <v>73</v>
      </c>
      <c r="AL24" s="79">
        <v>884</v>
      </c>
      <c r="AM24" s="79">
        <v>2877</v>
      </c>
      <c r="AN24" s="79">
        <v>4502</v>
      </c>
      <c r="AO24" s="79">
        <v>215458</v>
      </c>
      <c r="AP24" s="150">
        <v>583107</v>
      </c>
      <c r="AQ24" s="45" t="s">
        <v>331</v>
      </c>
    </row>
    <row r="25" spans="1:43" s="61" customFormat="1" ht="19.5" customHeight="1">
      <c r="A25" s="79">
        <v>18</v>
      </c>
      <c r="B25" s="42" t="s">
        <v>35</v>
      </c>
      <c r="C25" s="80">
        <v>5597</v>
      </c>
      <c r="D25" s="80">
        <v>14952</v>
      </c>
      <c r="E25" s="80">
        <v>1268</v>
      </c>
      <c r="F25" s="80">
        <v>11032</v>
      </c>
      <c r="G25" s="80">
        <v>4840</v>
      </c>
      <c r="H25" s="81">
        <f t="shared" si="1"/>
        <v>37689</v>
      </c>
      <c r="I25" s="45" t="s">
        <v>207</v>
      </c>
      <c r="J25" s="79">
        <v>18</v>
      </c>
      <c r="K25" s="42" t="s">
        <v>35</v>
      </c>
      <c r="L25" s="80">
        <v>100270</v>
      </c>
      <c r="M25" s="80">
        <v>21065</v>
      </c>
      <c r="N25" s="80">
        <v>6228</v>
      </c>
      <c r="O25" s="80">
        <v>0</v>
      </c>
      <c r="P25" s="80">
        <v>333</v>
      </c>
      <c r="Q25" s="80">
        <v>103</v>
      </c>
      <c r="R25" s="80">
        <v>5603</v>
      </c>
      <c r="S25" s="82">
        <f t="shared" si="0"/>
        <v>133602</v>
      </c>
      <c r="T25" s="82">
        <v>171291</v>
      </c>
      <c r="U25" s="45" t="s">
        <v>207</v>
      </c>
      <c r="V25" s="79">
        <v>18</v>
      </c>
      <c r="W25" s="59" t="s">
        <v>35</v>
      </c>
      <c r="X25" s="79">
        <v>3787</v>
      </c>
      <c r="Y25" s="79">
        <v>9355</v>
      </c>
      <c r="Z25" s="79">
        <v>1268</v>
      </c>
      <c r="AA25" s="79">
        <v>9266</v>
      </c>
      <c r="AB25" s="79">
        <v>5333</v>
      </c>
      <c r="AC25" s="150">
        <v>29038</v>
      </c>
      <c r="AD25" s="87"/>
      <c r="AE25" s="45" t="s">
        <v>207</v>
      </c>
      <c r="AF25" s="79">
        <v>18</v>
      </c>
      <c r="AG25" s="84" t="s">
        <v>35</v>
      </c>
      <c r="AH25" s="79">
        <v>112621</v>
      </c>
      <c r="AI25" s="79">
        <v>26869</v>
      </c>
      <c r="AJ25" s="79">
        <v>6929</v>
      </c>
      <c r="AK25" s="79">
        <v>0</v>
      </c>
      <c r="AL25" s="79">
        <v>285</v>
      </c>
      <c r="AM25" s="79">
        <v>0</v>
      </c>
      <c r="AN25" s="79">
        <v>11284</v>
      </c>
      <c r="AO25" s="79">
        <v>157988</v>
      </c>
      <c r="AP25" s="150">
        <v>187026</v>
      </c>
      <c r="AQ25" s="45" t="s">
        <v>207</v>
      </c>
    </row>
    <row r="26" spans="1:43" s="61" customFormat="1" ht="19.5" customHeight="1">
      <c r="A26" s="79">
        <v>19</v>
      </c>
      <c r="B26" s="42" t="s">
        <v>19</v>
      </c>
      <c r="C26" s="80">
        <v>113330</v>
      </c>
      <c r="D26" s="80">
        <v>21998</v>
      </c>
      <c r="E26" s="80">
        <v>5784</v>
      </c>
      <c r="F26" s="80">
        <v>8714</v>
      </c>
      <c r="G26" s="80">
        <v>18363</v>
      </c>
      <c r="H26" s="81">
        <f t="shared" si="1"/>
        <v>168189</v>
      </c>
      <c r="I26" s="45" t="s">
        <v>208</v>
      </c>
      <c r="J26" s="79">
        <v>19</v>
      </c>
      <c r="K26" s="42" t="s">
        <v>19</v>
      </c>
      <c r="L26" s="80">
        <v>81482</v>
      </c>
      <c r="M26" s="80">
        <v>70467</v>
      </c>
      <c r="N26" s="80">
        <v>32981</v>
      </c>
      <c r="O26" s="80">
        <v>498</v>
      </c>
      <c r="P26" s="80">
        <v>2814</v>
      </c>
      <c r="Q26" s="80">
        <v>1060</v>
      </c>
      <c r="R26" s="80">
        <v>6068</v>
      </c>
      <c r="S26" s="82">
        <f t="shared" si="0"/>
        <v>195370</v>
      </c>
      <c r="T26" s="82">
        <v>380364</v>
      </c>
      <c r="U26" s="45" t="s">
        <v>208</v>
      </c>
      <c r="V26" s="79">
        <v>19</v>
      </c>
      <c r="W26" s="59" t="s">
        <v>19</v>
      </c>
      <c r="X26" s="79">
        <v>130211</v>
      </c>
      <c r="Y26" s="79">
        <v>22733</v>
      </c>
      <c r="Z26" s="79">
        <v>5926</v>
      </c>
      <c r="AA26" s="79">
        <v>7222</v>
      </c>
      <c r="AB26" s="79">
        <v>18992</v>
      </c>
      <c r="AC26" s="150">
        <v>185084</v>
      </c>
      <c r="AD26" s="87"/>
      <c r="AE26" s="45" t="s">
        <v>208</v>
      </c>
      <c r="AF26" s="79">
        <v>19</v>
      </c>
      <c r="AG26" s="84" t="s">
        <v>19</v>
      </c>
      <c r="AH26" s="79">
        <v>86835</v>
      </c>
      <c r="AI26" s="79">
        <v>74563</v>
      </c>
      <c r="AJ26" s="79">
        <v>34390</v>
      </c>
      <c r="AK26" s="79">
        <v>498</v>
      </c>
      <c r="AL26" s="79">
        <v>2868</v>
      </c>
      <c r="AM26" s="79">
        <v>1068</v>
      </c>
      <c r="AN26" s="79">
        <v>7587</v>
      </c>
      <c r="AO26" s="79">
        <v>207809</v>
      </c>
      <c r="AP26" s="150">
        <v>410178</v>
      </c>
      <c r="AQ26" s="45" t="s">
        <v>208</v>
      </c>
    </row>
    <row r="27" spans="1:43" s="61" customFormat="1" ht="19.5" customHeight="1">
      <c r="A27" s="79">
        <v>20</v>
      </c>
      <c r="B27" s="42" t="s">
        <v>20</v>
      </c>
      <c r="C27" s="80">
        <v>158247</v>
      </c>
      <c r="D27" s="80">
        <v>165858</v>
      </c>
      <c r="E27" s="80">
        <v>26150</v>
      </c>
      <c r="F27" s="80">
        <v>102803</v>
      </c>
      <c r="G27" s="80">
        <v>121506</v>
      </c>
      <c r="H27" s="81">
        <f t="shared" si="1"/>
        <v>574564</v>
      </c>
      <c r="I27" s="45" t="s">
        <v>209</v>
      </c>
      <c r="J27" s="79">
        <v>20</v>
      </c>
      <c r="K27" s="42" t="s">
        <v>20</v>
      </c>
      <c r="L27" s="80">
        <v>4628604</v>
      </c>
      <c r="M27" s="80">
        <v>309565</v>
      </c>
      <c r="N27" s="80">
        <v>48118</v>
      </c>
      <c r="O27" s="80">
        <v>3668</v>
      </c>
      <c r="P27" s="80">
        <v>127255</v>
      </c>
      <c r="Q27" s="80">
        <v>111656</v>
      </c>
      <c r="R27" s="80">
        <v>29927</v>
      </c>
      <c r="S27" s="82">
        <f t="shared" si="0"/>
        <v>5258793</v>
      </c>
      <c r="T27" s="82">
        <v>5833357</v>
      </c>
      <c r="U27" s="45" t="s">
        <v>209</v>
      </c>
      <c r="V27" s="79">
        <v>20</v>
      </c>
      <c r="W27" s="59" t="s">
        <v>20</v>
      </c>
      <c r="X27" s="79">
        <v>171044</v>
      </c>
      <c r="Y27" s="79">
        <v>178922</v>
      </c>
      <c r="Z27" s="79">
        <v>27621</v>
      </c>
      <c r="AA27" s="79">
        <v>97837</v>
      </c>
      <c r="AB27" s="79">
        <v>138247</v>
      </c>
      <c r="AC27" s="150">
        <v>613671</v>
      </c>
      <c r="AD27" s="87"/>
      <c r="AE27" s="45" t="s">
        <v>209</v>
      </c>
      <c r="AF27" s="79">
        <v>20</v>
      </c>
      <c r="AG27" s="84" t="s">
        <v>20</v>
      </c>
      <c r="AH27" s="79">
        <v>5225666</v>
      </c>
      <c r="AI27" s="79">
        <v>350226</v>
      </c>
      <c r="AJ27" s="79">
        <v>48669</v>
      </c>
      <c r="AK27" s="79">
        <v>3668</v>
      </c>
      <c r="AL27" s="79">
        <v>143874</v>
      </c>
      <c r="AM27" s="79">
        <v>124584</v>
      </c>
      <c r="AN27" s="79">
        <v>47285</v>
      </c>
      <c r="AO27" s="79">
        <v>5943972</v>
      </c>
      <c r="AP27" s="150">
        <v>6557643</v>
      </c>
      <c r="AQ27" s="45" t="s">
        <v>209</v>
      </c>
    </row>
    <row r="28" spans="1:43" s="61" customFormat="1" ht="19.5" customHeight="1">
      <c r="A28" s="79">
        <v>21</v>
      </c>
      <c r="B28" s="42" t="s">
        <v>234</v>
      </c>
      <c r="C28" s="80">
        <v>247087</v>
      </c>
      <c r="D28" s="80">
        <v>105340</v>
      </c>
      <c r="E28" s="80">
        <v>41908</v>
      </c>
      <c r="F28" s="80">
        <v>7627</v>
      </c>
      <c r="G28" s="80">
        <v>1034061</v>
      </c>
      <c r="H28" s="81">
        <f t="shared" si="1"/>
        <v>1436023</v>
      </c>
      <c r="I28" s="45" t="s">
        <v>332</v>
      </c>
      <c r="J28" s="79">
        <v>21</v>
      </c>
      <c r="K28" s="42" t="s">
        <v>234</v>
      </c>
      <c r="L28" s="80">
        <v>6863421</v>
      </c>
      <c r="M28" s="80"/>
      <c r="N28" s="80"/>
      <c r="O28" s="80"/>
      <c r="P28" s="80"/>
      <c r="Q28" s="80"/>
      <c r="R28" s="80">
        <v>765032</v>
      </c>
      <c r="S28" s="82">
        <f t="shared" si="0"/>
        <v>7628453</v>
      </c>
      <c r="T28" s="82">
        <v>9064476</v>
      </c>
      <c r="U28" s="45" t="s">
        <v>332</v>
      </c>
      <c r="V28" s="79">
        <v>21</v>
      </c>
      <c r="W28" s="59" t="s">
        <v>234</v>
      </c>
      <c r="X28" s="79">
        <v>255684</v>
      </c>
      <c r="Y28" s="79">
        <v>1045782</v>
      </c>
      <c r="Z28" s="79">
        <v>45378</v>
      </c>
      <c r="AA28" s="79">
        <v>8926</v>
      </c>
      <c r="AB28" s="79">
        <v>111020</v>
      </c>
      <c r="AC28" s="150">
        <v>1466790</v>
      </c>
      <c r="AD28" s="87"/>
      <c r="AE28" s="45" t="s">
        <v>332</v>
      </c>
      <c r="AF28" s="79">
        <v>21</v>
      </c>
      <c r="AG28" s="84" t="s">
        <v>234</v>
      </c>
      <c r="AH28" s="79">
        <v>7480829</v>
      </c>
      <c r="AI28" s="79">
        <v>0</v>
      </c>
      <c r="AJ28" s="79">
        <v>0</v>
      </c>
      <c r="AK28" s="79">
        <v>0</v>
      </c>
      <c r="AL28" s="79">
        <v>0</v>
      </c>
      <c r="AM28" s="79">
        <v>0</v>
      </c>
      <c r="AN28" s="79">
        <v>895268</v>
      </c>
      <c r="AO28" s="79">
        <v>8376097</v>
      </c>
      <c r="AP28" s="150">
        <v>9842887</v>
      </c>
      <c r="AQ28" s="45" t="s">
        <v>332</v>
      </c>
    </row>
    <row r="29" spans="1:43" s="61" customFormat="1" ht="19.5" customHeight="1">
      <c r="A29" s="79">
        <v>22</v>
      </c>
      <c r="B29" s="42" t="s">
        <v>27</v>
      </c>
      <c r="C29" s="80">
        <v>517604</v>
      </c>
      <c r="D29" s="80">
        <v>99763</v>
      </c>
      <c r="E29" s="80">
        <v>102818</v>
      </c>
      <c r="F29" s="80">
        <v>131912</v>
      </c>
      <c r="G29" s="80">
        <v>180107</v>
      </c>
      <c r="H29" s="81">
        <f t="shared" si="1"/>
        <v>1032204</v>
      </c>
      <c r="I29" s="45" t="s">
        <v>211</v>
      </c>
      <c r="J29" s="79">
        <v>22</v>
      </c>
      <c r="K29" s="42" t="s">
        <v>27</v>
      </c>
      <c r="L29" s="80">
        <v>10258009</v>
      </c>
      <c r="M29" s="80">
        <v>899307</v>
      </c>
      <c r="N29" s="80">
        <v>396572</v>
      </c>
      <c r="O29" s="80" t="s">
        <v>26</v>
      </c>
      <c r="P29" s="80">
        <v>969287</v>
      </c>
      <c r="Q29" s="80">
        <v>76707</v>
      </c>
      <c r="R29" s="80"/>
      <c r="S29" s="82">
        <f t="shared" si="0"/>
        <v>12599882</v>
      </c>
      <c r="T29" s="82">
        <v>13632086</v>
      </c>
      <c r="U29" s="45" t="s">
        <v>211</v>
      </c>
      <c r="V29" s="79">
        <v>22</v>
      </c>
      <c r="W29" s="59" t="s">
        <v>27</v>
      </c>
      <c r="X29" s="79">
        <v>561158</v>
      </c>
      <c r="Y29" s="79">
        <v>109020</v>
      </c>
      <c r="Z29" s="79">
        <v>108681</v>
      </c>
      <c r="AA29" s="79">
        <v>143075</v>
      </c>
      <c r="AB29" s="79">
        <v>194591</v>
      </c>
      <c r="AC29" s="150">
        <v>1116525</v>
      </c>
      <c r="AD29" s="87"/>
      <c r="AE29" s="45" t="s">
        <v>211</v>
      </c>
      <c r="AF29" s="79">
        <v>22</v>
      </c>
      <c r="AG29" s="84" t="s">
        <v>27</v>
      </c>
      <c r="AH29" s="79">
        <v>11250427</v>
      </c>
      <c r="AI29" s="79">
        <v>988391</v>
      </c>
      <c r="AJ29" s="79">
        <v>435366</v>
      </c>
      <c r="AK29" s="79">
        <v>0</v>
      </c>
      <c r="AL29" s="79">
        <v>1029721</v>
      </c>
      <c r="AM29" s="79">
        <v>80042</v>
      </c>
      <c r="AN29" s="79">
        <v>90</v>
      </c>
      <c r="AO29" s="79">
        <v>13784037</v>
      </c>
      <c r="AP29" s="150">
        <v>14900562</v>
      </c>
      <c r="AQ29" s="45" t="s">
        <v>211</v>
      </c>
    </row>
    <row r="30" spans="1:43" s="61" customFormat="1" ht="19.5" customHeight="1">
      <c r="A30" s="79">
        <v>23</v>
      </c>
      <c r="B30" s="42" t="s">
        <v>64</v>
      </c>
      <c r="C30" s="80">
        <v>3686</v>
      </c>
      <c r="D30" s="80">
        <v>1473</v>
      </c>
      <c r="E30" s="80">
        <v>336</v>
      </c>
      <c r="F30" s="80">
        <v>13234</v>
      </c>
      <c r="G30" s="80" t="s">
        <v>26</v>
      </c>
      <c r="H30" s="81">
        <f t="shared" si="1"/>
        <v>18729</v>
      </c>
      <c r="I30" s="45" t="s">
        <v>333</v>
      </c>
      <c r="J30" s="79">
        <v>23</v>
      </c>
      <c r="K30" s="42" t="s">
        <v>64</v>
      </c>
      <c r="L30" s="80">
        <v>4237</v>
      </c>
      <c r="M30" s="80">
        <v>17041</v>
      </c>
      <c r="N30" s="80">
        <v>8649</v>
      </c>
      <c r="O30" s="80">
        <v>0</v>
      </c>
      <c r="P30" s="80">
        <v>203</v>
      </c>
      <c r="Q30" s="80">
        <v>0</v>
      </c>
      <c r="R30" s="80">
        <v>146</v>
      </c>
      <c r="S30" s="82">
        <f t="shared" si="0"/>
        <v>30276</v>
      </c>
      <c r="T30" s="82">
        <v>49005</v>
      </c>
      <c r="U30" s="45" t="s">
        <v>333</v>
      </c>
      <c r="V30" s="79">
        <v>23</v>
      </c>
      <c r="W30" s="59" t="s">
        <v>64</v>
      </c>
      <c r="X30" s="79">
        <v>3847</v>
      </c>
      <c r="Y30" s="79">
        <v>1585</v>
      </c>
      <c r="Z30" s="79">
        <v>363</v>
      </c>
      <c r="AA30" s="79">
        <v>14282</v>
      </c>
      <c r="AB30" s="79">
        <v>0</v>
      </c>
      <c r="AC30" s="150">
        <v>20082</v>
      </c>
      <c r="AD30" s="87"/>
      <c r="AE30" s="45" t="s">
        <v>333</v>
      </c>
      <c r="AF30" s="79">
        <v>23</v>
      </c>
      <c r="AG30" s="84" t="s">
        <v>64</v>
      </c>
      <c r="AH30" s="79">
        <v>5062</v>
      </c>
      <c r="AI30" s="79">
        <v>18662</v>
      </c>
      <c r="AJ30" s="79">
        <v>9928</v>
      </c>
      <c r="AK30" s="79">
        <v>0</v>
      </c>
      <c r="AL30" s="79">
        <v>0</v>
      </c>
      <c r="AM30" s="79">
        <v>217</v>
      </c>
      <c r="AN30" s="79">
        <v>155</v>
      </c>
      <c r="AO30" s="79">
        <v>34024</v>
      </c>
      <c r="AP30" s="150">
        <v>54106</v>
      </c>
      <c r="AQ30" s="45" t="s">
        <v>333</v>
      </c>
    </row>
    <row r="31" spans="1:43" s="61" customFormat="1" ht="19.5" customHeight="1">
      <c r="A31" s="79">
        <v>24</v>
      </c>
      <c r="B31" s="42" t="s">
        <v>22</v>
      </c>
      <c r="C31" s="80">
        <v>549461</v>
      </c>
      <c r="D31" s="80">
        <v>423098</v>
      </c>
      <c r="E31" s="80">
        <v>179021</v>
      </c>
      <c r="F31" s="80">
        <v>373522</v>
      </c>
      <c r="G31" s="80">
        <v>381488</v>
      </c>
      <c r="H31" s="81">
        <f t="shared" si="1"/>
        <v>1906590</v>
      </c>
      <c r="I31" s="45" t="s">
        <v>212</v>
      </c>
      <c r="J31" s="79">
        <v>24</v>
      </c>
      <c r="K31" s="42" t="s">
        <v>22</v>
      </c>
      <c r="L31" s="80">
        <v>19507083</v>
      </c>
      <c r="M31" s="80">
        <v>2132294</v>
      </c>
      <c r="N31" s="80">
        <v>60465</v>
      </c>
      <c r="O31" s="80">
        <v>20309</v>
      </c>
      <c r="P31" s="80">
        <v>236413</v>
      </c>
      <c r="Q31" s="80">
        <v>78721</v>
      </c>
      <c r="R31" s="80">
        <v>261473</v>
      </c>
      <c r="S31" s="82">
        <f t="shared" si="0"/>
        <v>22296758</v>
      </c>
      <c r="T31" s="82">
        <v>24203348</v>
      </c>
      <c r="U31" s="45" t="s">
        <v>212</v>
      </c>
      <c r="V31" s="79">
        <v>24</v>
      </c>
      <c r="W31" s="59" t="s">
        <v>22</v>
      </c>
      <c r="X31" s="79">
        <v>569017</v>
      </c>
      <c r="Y31" s="79">
        <v>428544</v>
      </c>
      <c r="Z31" s="79">
        <v>187073</v>
      </c>
      <c r="AA31" s="79">
        <v>404282</v>
      </c>
      <c r="AB31" s="79">
        <v>408118</v>
      </c>
      <c r="AC31" s="149">
        <v>1997034</v>
      </c>
      <c r="AD31" s="83"/>
      <c r="AE31" s="45" t="s">
        <v>212</v>
      </c>
      <c r="AF31" s="79">
        <v>24</v>
      </c>
      <c r="AG31" s="84" t="s">
        <v>22</v>
      </c>
      <c r="AH31" s="79">
        <v>21093750</v>
      </c>
      <c r="AI31" s="79">
        <v>2315769</v>
      </c>
      <c r="AJ31" s="79">
        <v>60662</v>
      </c>
      <c r="AK31" s="79">
        <v>20354</v>
      </c>
      <c r="AL31" s="79">
        <v>250631</v>
      </c>
      <c r="AM31" s="79">
        <v>80082</v>
      </c>
      <c r="AN31" s="79">
        <v>290684</v>
      </c>
      <c r="AO31" s="79">
        <v>24111932</v>
      </c>
      <c r="AP31" s="150">
        <v>26108966</v>
      </c>
      <c r="AQ31" s="45" t="s">
        <v>212</v>
      </c>
    </row>
    <row r="32" spans="1:43" s="61" customFormat="1" ht="19.5" customHeight="1">
      <c r="A32" s="79">
        <v>25</v>
      </c>
      <c r="B32" s="42" t="s">
        <v>28</v>
      </c>
      <c r="C32" s="80">
        <v>362650</v>
      </c>
      <c r="D32" s="80" t="s">
        <v>26</v>
      </c>
      <c r="E32" s="80">
        <v>47470</v>
      </c>
      <c r="F32" s="80">
        <v>101488</v>
      </c>
      <c r="G32" s="80">
        <v>319438</v>
      </c>
      <c r="H32" s="81">
        <f t="shared" si="1"/>
        <v>831046</v>
      </c>
      <c r="I32" s="45" t="s">
        <v>334</v>
      </c>
      <c r="J32" s="79">
        <v>25</v>
      </c>
      <c r="K32" s="42" t="s">
        <v>28</v>
      </c>
      <c r="L32" s="80">
        <v>6464166</v>
      </c>
      <c r="M32" s="80">
        <v>1043620</v>
      </c>
      <c r="N32" s="80"/>
      <c r="O32" s="80"/>
      <c r="P32" s="80">
        <v>322575</v>
      </c>
      <c r="Q32" s="80"/>
      <c r="R32" s="80">
        <v>47782</v>
      </c>
      <c r="S32" s="82">
        <f t="shared" si="0"/>
        <v>7878143</v>
      </c>
      <c r="T32" s="82">
        <v>8709189</v>
      </c>
      <c r="U32" s="45" t="s">
        <v>334</v>
      </c>
      <c r="V32" s="79">
        <v>25</v>
      </c>
      <c r="W32" s="59" t="s">
        <v>28</v>
      </c>
      <c r="X32" s="79">
        <v>121117</v>
      </c>
      <c r="Y32" s="79">
        <v>222215</v>
      </c>
      <c r="Z32" s="79">
        <v>51580</v>
      </c>
      <c r="AA32" s="79">
        <v>122520</v>
      </c>
      <c r="AB32" s="79">
        <v>345904</v>
      </c>
      <c r="AC32" s="150">
        <v>864206</v>
      </c>
      <c r="AD32" s="87"/>
      <c r="AE32" s="45" t="s">
        <v>334</v>
      </c>
      <c r="AF32" s="79">
        <v>25</v>
      </c>
      <c r="AG32" s="84" t="s">
        <v>28</v>
      </c>
      <c r="AH32" s="79">
        <v>7137408</v>
      </c>
      <c r="AI32" s="79">
        <v>1081630</v>
      </c>
      <c r="AJ32" s="79">
        <v>15957</v>
      </c>
      <c r="AK32" s="79">
        <v>52743</v>
      </c>
      <c r="AL32" s="79">
        <v>209099</v>
      </c>
      <c r="AM32" s="79">
        <v>89792</v>
      </c>
      <c r="AN32" s="79">
        <v>393586</v>
      </c>
      <c r="AO32" s="79">
        <v>8980215</v>
      </c>
      <c r="AP32" s="150">
        <v>9844421</v>
      </c>
      <c r="AQ32" s="45" t="s">
        <v>334</v>
      </c>
    </row>
    <row r="33" spans="1:43" s="61" customFormat="1" ht="19.5" customHeight="1">
      <c r="A33" s="79">
        <v>26</v>
      </c>
      <c r="B33" s="42" t="s">
        <v>23</v>
      </c>
      <c r="C33" s="80">
        <v>8580</v>
      </c>
      <c r="D33" s="80">
        <v>10022</v>
      </c>
      <c r="E33" s="80">
        <v>2749</v>
      </c>
      <c r="F33" s="80">
        <v>12296</v>
      </c>
      <c r="G33" s="80">
        <v>22322</v>
      </c>
      <c r="H33" s="81">
        <f t="shared" si="1"/>
        <v>55969</v>
      </c>
      <c r="I33" s="45" t="s">
        <v>213</v>
      </c>
      <c r="J33" s="79">
        <v>26</v>
      </c>
      <c r="K33" s="42" t="s">
        <v>23</v>
      </c>
      <c r="L33" s="80">
        <v>228096</v>
      </c>
      <c r="M33" s="80">
        <v>24600</v>
      </c>
      <c r="N33" s="80">
        <v>5770</v>
      </c>
      <c r="O33" s="80">
        <v>0</v>
      </c>
      <c r="P33" s="80">
        <v>558</v>
      </c>
      <c r="Q33" s="80">
        <v>706</v>
      </c>
      <c r="R33" s="80">
        <v>3783</v>
      </c>
      <c r="S33" s="82">
        <f t="shared" si="0"/>
        <v>263513</v>
      </c>
      <c r="T33" s="82">
        <v>319482</v>
      </c>
      <c r="U33" s="45" t="s">
        <v>213</v>
      </c>
      <c r="V33" s="79">
        <v>26</v>
      </c>
      <c r="W33" s="59" t="s">
        <v>23</v>
      </c>
      <c r="X33" s="79">
        <v>13938</v>
      </c>
      <c r="Y33" s="79">
        <v>17191</v>
      </c>
      <c r="Z33" s="79">
        <v>2953</v>
      </c>
      <c r="AA33" s="79">
        <v>13665</v>
      </c>
      <c r="AB33" s="79">
        <v>21253</v>
      </c>
      <c r="AC33" s="150">
        <v>69000</v>
      </c>
      <c r="AD33" s="87"/>
      <c r="AE33" s="45" t="s">
        <v>213</v>
      </c>
      <c r="AF33" s="79">
        <v>26</v>
      </c>
      <c r="AG33" s="84" t="s">
        <v>304</v>
      </c>
      <c r="AH33" s="79">
        <v>260767</v>
      </c>
      <c r="AI33" s="79">
        <v>41623</v>
      </c>
      <c r="AJ33" s="79">
        <v>5618</v>
      </c>
      <c r="AK33" s="79">
        <v>14</v>
      </c>
      <c r="AL33" s="79">
        <v>562</v>
      </c>
      <c r="AM33" s="79">
        <v>812</v>
      </c>
      <c r="AN33" s="79">
        <v>4291</v>
      </c>
      <c r="AO33" s="79">
        <v>313687</v>
      </c>
      <c r="AP33" s="150">
        <v>382687</v>
      </c>
      <c r="AQ33" s="45" t="s">
        <v>213</v>
      </c>
    </row>
    <row r="34" spans="1:43" s="61" customFormat="1" ht="19.5" customHeight="1">
      <c r="A34" s="79">
        <v>27</v>
      </c>
      <c r="B34" s="42" t="s">
        <v>7</v>
      </c>
      <c r="C34" s="80">
        <v>245688</v>
      </c>
      <c r="D34" s="80">
        <v>316815</v>
      </c>
      <c r="E34" s="80">
        <v>57939</v>
      </c>
      <c r="F34" s="80">
        <v>104931</v>
      </c>
      <c r="G34" s="80">
        <v>275093</v>
      </c>
      <c r="H34" s="81" t="s">
        <v>231</v>
      </c>
      <c r="I34" s="45" t="s">
        <v>214</v>
      </c>
      <c r="J34" s="79">
        <v>27</v>
      </c>
      <c r="K34" s="42" t="s">
        <v>7</v>
      </c>
      <c r="L34" s="80">
        <v>19258791</v>
      </c>
      <c r="M34" s="80">
        <v>1746117</v>
      </c>
      <c r="N34" s="80">
        <v>584342</v>
      </c>
      <c r="O34" s="80">
        <v>31188</v>
      </c>
      <c r="P34" s="80">
        <v>1276927</v>
      </c>
      <c r="Q34" s="80">
        <v>16168</v>
      </c>
      <c r="R34" s="80">
        <v>22366</v>
      </c>
      <c r="S34" s="82">
        <f t="shared" si="0"/>
        <v>22935899</v>
      </c>
      <c r="T34" s="82">
        <v>23936366</v>
      </c>
      <c r="U34" s="45" t="s">
        <v>214</v>
      </c>
      <c r="V34" s="79">
        <v>27</v>
      </c>
      <c r="W34" s="59" t="s">
        <v>7</v>
      </c>
      <c r="X34" s="79">
        <v>265167</v>
      </c>
      <c r="Y34" s="79">
        <v>359769</v>
      </c>
      <c r="Z34" s="79">
        <v>75309</v>
      </c>
      <c r="AA34" s="79">
        <v>117208</v>
      </c>
      <c r="AB34" s="79">
        <v>312037</v>
      </c>
      <c r="AC34" s="150">
        <v>1129492</v>
      </c>
      <c r="AD34" s="87" t="s">
        <v>239</v>
      </c>
      <c r="AE34" s="45" t="s">
        <v>214</v>
      </c>
      <c r="AF34" s="79">
        <v>27</v>
      </c>
      <c r="AG34" s="84" t="s">
        <v>7</v>
      </c>
      <c r="AH34" s="79">
        <v>21127282</v>
      </c>
      <c r="AI34" s="79">
        <v>2027972</v>
      </c>
      <c r="AJ34" s="79">
        <v>566225</v>
      </c>
      <c r="AK34" s="79">
        <v>36711</v>
      </c>
      <c r="AL34" s="79">
        <v>1338243</v>
      </c>
      <c r="AM34" s="79">
        <v>16251</v>
      </c>
      <c r="AN34" s="79">
        <v>23070</v>
      </c>
      <c r="AO34" s="79">
        <v>25135754</v>
      </c>
      <c r="AP34" s="150">
        <v>26265246</v>
      </c>
      <c r="AQ34" s="45" t="s">
        <v>214</v>
      </c>
    </row>
    <row r="35" spans="1:43" s="61" customFormat="1" ht="19.5" customHeight="1">
      <c r="A35" s="79">
        <v>28</v>
      </c>
      <c r="B35" s="42" t="s">
        <v>24</v>
      </c>
      <c r="C35" s="80">
        <v>45355</v>
      </c>
      <c r="D35" s="80">
        <v>39302</v>
      </c>
      <c r="E35" s="80">
        <v>7736</v>
      </c>
      <c r="F35" s="80">
        <v>39824</v>
      </c>
      <c r="G35" s="80">
        <v>20301</v>
      </c>
      <c r="H35" s="81" t="s">
        <v>230</v>
      </c>
      <c r="I35" s="45" t="s">
        <v>215</v>
      </c>
      <c r="J35" s="79">
        <v>28</v>
      </c>
      <c r="K35" s="42" t="s">
        <v>24</v>
      </c>
      <c r="L35" s="80">
        <v>1362282</v>
      </c>
      <c r="M35" s="80">
        <v>295215</v>
      </c>
      <c r="N35" s="80">
        <v>10277</v>
      </c>
      <c r="O35" s="80">
        <v>166</v>
      </c>
      <c r="P35" s="80">
        <v>59416</v>
      </c>
      <c r="Q35" s="80">
        <v>5530</v>
      </c>
      <c r="R35" s="80">
        <v>2781</v>
      </c>
      <c r="S35" s="82">
        <f t="shared" si="0"/>
        <v>1735667</v>
      </c>
      <c r="T35" s="82">
        <v>1888220</v>
      </c>
      <c r="U35" s="45" t="s">
        <v>215</v>
      </c>
      <c r="V35" s="79">
        <v>28</v>
      </c>
      <c r="W35" s="59" t="s">
        <v>24</v>
      </c>
      <c r="X35" s="79">
        <v>19485</v>
      </c>
      <c r="Y35" s="79">
        <v>45068</v>
      </c>
      <c r="Z35" s="79">
        <v>12031</v>
      </c>
      <c r="AA35" s="79">
        <v>44082</v>
      </c>
      <c r="AB35" s="79">
        <v>31352</v>
      </c>
      <c r="AC35" s="150">
        <v>152227</v>
      </c>
      <c r="AD35" s="87" t="s">
        <v>239</v>
      </c>
      <c r="AE35" s="45" t="s">
        <v>215</v>
      </c>
      <c r="AF35" s="79">
        <v>28</v>
      </c>
      <c r="AG35" s="84" t="s">
        <v>24</v>
      </c>
      <c r="AH35" s="79">
        <v>1541985</v>
      </c>
      <c r="AI35" s="79">
        <v>385446</v>
      </c>
      <c r="AJ35" s="79">
        <v>0</v>
      </c>
      <c r="AK35" s="79">
        <v>0</v>
      </c>
      <c r="AL35" s="79">
        <v>50670</v>
      </c>
      <c r="AM35" s="79">
        <v>2616</v>
      </c>
      <c r="AN35" s="79">
        <v>4389</v>
      </c>
      <c r="AO35" s="79">
        <v>1985106</v>
      </c>
      <c r="AP35" s="150">
        <v>2137333</v>
      </c>
      <c r="AQ35" s="45" t="s">
        <v>215</v>
      </c>
    </row>
    <row r="36" spans="1:43" s="61" customFormat="1" ht="19.5" customHeight="1">
      <c r="A36" s="79">
        <v>29</v>
      </c>
      <c r="B36" s="42" t="s">
        <v>65</v>
      </c>
      <c r="C36" s="80">
        <v>407229</v>
      </c>
      <c r="D36" s="80" t="s">
        <v>59</v>
      </c>
      <c r="E36" s="80">
        <v>44771</v>
      </c>
      <c r="F36" s="80">
        <v>127038</v>
      </c>
      <c r="G36" s="80">
        <v>76934</v>
      </c>
      <c r="H36" s="81">
        <f>SUM(C36:G36)</f>
        <v>655972</v>
      </c>
      <c r="I36" s="45" t="s">
        <v>335</v>
      </c>
      <c r="J36" s="79">
        <v>29</v>
      </c>
      <c r="K36" s="42" t="s">
        <v>65</v>
      </c>
      <c r="L36" s="80">
        <v>4796698</v>
      </c>
      <c r="M36" s="80">
        <v>878327</v>
      </c>
      <c r="N36" s="80" t="s">
        <v>61</v>
      </c>
      <c r="O36" s="80" t="s">
        <v>61</v>
      </c>
      <c r="P36" s="80">
        <v>120179</v>
      </c>
      <c r="Q36" s="80" t="s">
        <v>62</v>
      </c>
      <c r="R36" s="80">
        <v>37213</v>
      </c>
      <c r="S36" s="82">
        <f t="shared" si="0"/>
        <v>5832417</v>
      </c>
      <c r="T36" s="82">
        <v>6488389</v>
      </c>
      <c r="U36" s="45" t="s">
        <v>335</v>
      </c>
      <c r="V36" s="79">
        <v>29</v>
      </c>
      <c r="W36" s="59" t="s">
        <v>65</v>
      </c>
      <c r="X36" s="79">
        <v>0</v>
      </c>
      <c r="Y36" s="79">
        <v>443966</v>
      </c>
      <c r="Z36" s="79">
        <v>46964</v>
      </c>
      <c r="AA36" s="79">
        <v>136813</v>
      </c>
      <c r="AB36" s="79">
        <v>84555</v>
      </c>
      <c r="AC36" s="150">
        <v>712328</v>
      </c>
      <c r="AD36" s="87" t="s">
        <v>239</v>
      </c>
      <c r="AE36" s="45" t="s">
        <v>335</v>
      </c>
      <c r="AF36" s="79">
        <v>29</v>
      </c>
      <c r="AG36" s="84" t="s">
        <v>65</v>
      </c>
      <c r="AH36" s="79">
        <v>5595357</v>
      </c>
      <c r="AI36" s="79">
        <v>961369</v>
      </c>
      <c r="AJ36" s="79">
        <v>0</v>
      </c>
      <c r="AK36" s="79">
        <v>0</v>
      </c>
      <c r="AL36" s="79">
        <v>136112</v>
      </c>
      <c r="AM36" s="79">
        <v>0</v>
      </c>
      <c r="AN36" s="79">
        <v>40407</v>
      </c>
      <c r="AO36" s="79">
        <v>6733245</v>
      </c>
      <c r="AP36" s="150">
        <v>7445573</v>
      </c>
      <c r="AQ36" s="45" t="s">
        <v>335</v>
      </c>
    </row>
    <row r="37" spans="1:43" s="61" customFormat="1" ht="19.5" customHeight="1">
      <c r="A37" s="79"/>
      <c r="B37" s="43" t="s">
        <v>66</v>
      </c>
      <c r="C37" s="81">
        <f>SUM(C8:C36)</f>
        <v>5608166</v>
      </c>
      <c r="D37" s="81">
        <f t="shared" ref="D37:Q37" si="2">SUM(D8:D36)</f>
        <v>4582588</v>
      </c>
      <c r="E37" s="81">
        <f t="shared" si="2"/>
        <v>1333262</v>
      </c>
      <c r="F37" s="81">
        <f t="shared" si="2"/>
        <v>2245222</v>
      </c>
      <c r="G37" s="81">
        <f t="shared" si="2"/>
        <v>6175501</v>
      </c>
      <c r="H37" s="81">
        <v>20400577</v>
      </c>
      <c r="I37" s="48" t="s">
        <v>319</v>
      </c>
      <c r="J37" s="79"/>
      <c r="K37" s="43" t="s">
        <v>66</v>
      </c>
      <c r="L37" s="81">
        <f t="shared" si="2"/>
        <v>161897746</v>
      </c>
      <c r="M37" s="81">
        <f t="shared" si="2"/>
        <v>22491528</v>
      </c>
      <c r="N37" s="81">
        <f t="shared" si="2"/>
        <v>2263180</v>
      </c>
      <c r="O37" s="81">
        <f t="shared" si="2"/>
        <v>367891</v>
      </c>
      <c r="P37" s="81">
        <f t="shared" si="2"/>
        <v>7082980</v>
      </c>
      <c r="Q37" s="81">
        <f t="shared" si="2"/>
        <v>1819990</v>
      </c>
      <c r="R37" s="81">
        <f>SUM(R8:R36)</f>
        <v>1946924</v>
      </c>
      <c r="S37" s="82">
        <f t="shared" si="0"/>
        <v>197870239</v>
      </c>
      <c r="T37" s="82">
        <f>SUM(T8:T36)</f>
        <v>218287621</v>
      </c>
      <c r="U37" s="48" t="s">
        <v>319</v>
      </c>
      <c r="V37" s="88"/>
      <c r="W37" s="89" t="s">
        <v>66</v>
      </c>
      <c r="X37" s="88">
        <v>5342161</v>
      </c>
      <c r="Y37" s="88">
        <v>6574615</v>
      </c>
      <c r="Z37" s="88">
        <v>1290326</v>
      </c>
      <c r="AA37" s="88">
        <v>2551762</v>
      </c>
      <c r="AB37" s="88">
        <v>5510559</v>
      </c>
      <c r="AC37" s="151">
        <v>21858170</v>
      </c>
      <c r="AD37" s="90"/>
      <c r="AE37" s="48" t="s">
        <v>319</v>
      </c>
      <c r="AF37" s="88"/>
      <c r="AG37" s="91" t="s">
        <v>66</v>
      </c>
      <c r="AH37" s="88">
        <v>179078330</v>
      </c>
      <c r="AI37" s="88">
        <v>25015842</v>
      </c>
      <c r="AJ37" s="88">
        <v>2247466</v>
      </c>
      <c r="AK37" s="88">
        <v>519541</v>
      </c>
      <c r="AL37" s="88">
        <v>7651569</v>
      </c>
      <c r="AM37" s="88">
        <v>2022944</v>
      </c>
      <c r="AN37" s="88">
        <v>2459596</v>
      </c>
      <c r="AO37" s="88">
        <v>218995288</v>
      </c>
      <c r="AP37" s="151">
        <v>240870743</v>
      </c>
      <c r="AQ37" s="48" t="s">
        <v>319</v>
      </c>
    </row>
    <row r="38" spans="1:43" s="61" customFormat="1" ht="19.5" customHeight="1">
      <c r="A38" s="79"/>
      <c r="B38" s="43" t="s">
        <v>67</v>
      </c>
      <c r="C38" s="13"/>
      <c r="D38" s="13"/>
      <c r="E38" s="13"/>
      <c r="F38" s="13"/>
      <c r="G38" s="13"/>
      <c r="H38" s="81"/>
      <c r="I38" s="48" t="s">
        <v>321</v>
      </c>
      <c r="J38" s="79"/>
      <c r="K38" s="43" t="s">
        <v>67</v>
      </c>
      <c r="L38" s="13"/>
      <c r="M38" s="13"/>
      <c r="N38" s="13"/>
      <c r="O38" s="13"/>
      <c r="P38" s="13"/>
      <c r="Q38" s="13"/>
      <c r="R38" s="13"/>
      <c r="S38" s="82"/>
      <c r="T38" s="82"/>
      <c r="U38" s="48" t="s">
        <v>321</v>
      </c>
      <c r="V38" s="88"/>
      <c r="W38" s="89" t="s">
        <v>67</v>
      </c>
      <c r="X38" s="88"/>
      <c r="Y38" s="88"/>
      <c r="Z38" s="88"/>
      <c r="AA38" s="88"/>
      <c r="AB38" s="88"/>
      <c r="AC38" s="151"/>
      <c r="AD38" s="90"/>
      <c r="AE38" s="48" t="s">
        <v>321</v>
      </c>
      <c r="AF38" s="79"/>
      <c r="AG38" s="91" t="s">
        <v>67</v>
      </c>
      <c r="AH38" s="79"/>
      <c r="AI38" s="79"/>
      <c r="AJ38" s="79"/>
      <c r="AK38" s="79"/>
      <c r="AL38" s="79"/>
      <c r="AM38" s="79"/>
      <c r="AN38" s="79"/>
      <c r="AO38" s="79"/>
      <c r="AP38" s="150"/>
      <c r="AQ38" s="48" t="s">
        <v>321</v>
      </c>
    </row>
    <row r="39" spans="1:43" s="61" customFormat="1" ht="30">
      <c r="A39" s="79">
        <v>1</v>
      </c>
      <c r="B39" s="85" t="s">
        <v>454</v>
      </c>
      <c r="C39" s="92">
        <v>0</v>
      </c>
      <c r="D39" s="80">
        <v>2730</v>
      </c>
      <c r="E39" s="80">
        <v>1074</v>
      </c>
      <c r="F39" s="80">
        <v>489</v>
      </c>
      <c r="G39" s="80">
        <v>4652</v>
      </c>
      <c r="H39" s="81">
        <f t="shared" ref="H39:H46" si="3">SUM(C39:G39)</f>
        <v>8945</v>
      </c>
      <c r="I39" s="86" t="s">
        <v>336</v>
      </c>
      <c r="J39" s="79">
        <v>1</v>
      </c>
      <c r="K39" s="85" t="s">
        <v>454</v>
      </c>
      <c r="L39" s="80">
        <v>79098</v>
      </c>
      <c r="M39" s="80">
        <v>22265</v>
      </c>
      <c r="N39" s="80" t="s">
        <v>61</v>
      </c>
      <c r="O39" s="80" t="s">
        <v>61</v>
      </c>
      <c r="P39" s="80" t="s">
        <v>61</v>
      </c>
      <c r="Q39" s="80">
        <v>821</v>
      </c>
      <c r="R39" s="80">
        <v>0</v>
      </c>
      <c r="S39" s="82">
        <f t="shared" si="0"/>
        <v>102184</v>
      </c>
      <c r="T39" s="82">
        <v>111129</v>
      </c>
      <c r="U39" s="86" t="s">
        <v>336</v>
      </c>
      <c r="V39" s="79">
        <v>1</v>
      </c>
      <c r="W39" s="59" t="s">
        <v>454</v>
      </c>
      <c r="X39" s="79">
        <v>2829</v>
      </c>
      <c r="Y39" s="79">
        <v>0</v>
      </c>
      <c r="Z39" s="79">
        <v>1088</v>
      </c>
      <c r="AA39" s="79">
        <v>489</v>
      </c>
      <c r="AB39" s="79">
        <v>4804</v>
      </c>
      <c r="AC39" s="150">
        <v>9210</v>
      </c>
      <c r="AD39" s="87"/>
      <c r="AE39" s="86" t="s">
        <v>336</v>
      </c>
      <c r="AF39" s="79">
        <v>1</v>
      </c>
      <c r="AG39" s="93" t="s">
        <v>455</v>
      </c>
      <c r="AH39" s="79">
        <v>86402</v>
      </c>
      <c r="AI39" s="79">
        <v>0</v>
      </c>
      <c r="AJ39" s="79">
        <v>25108</v>
      </c>
      <c r="AK39" s="79"/>
      <c r="AL39" s="79" t="s">
        <v>61</v>
      </c>
      <c r="AM39" s="79">
        <v>839</v>
      </c>
      <c r="AN39" s="79">
        <v>0</v>
      </c>
      <c r="AO39" s="79">
        <v>112349</v>
      </c>
      <c r="AP39" s="150">
        <v>121559</v>
      </c>
      <c r="AQ39" s="86" t="s">
        <v>336</v>
      </c>
    </row>
    <row r="40" spans="1:43" s="61" customFormat="1" ht="19.5" customHeight="1">
      <c r="A40" s="79">
        <v>2</v>
      </c>
      <c r="B40" s="42" t="s">
        <v>68</v>
      </c>
      <c r="C40" s="80">
        <v>1870</v>
      </c>
      <c r="D40" s="80">
        <v>8798</v>
      </c>
      <c r="E40" s="80">
        <v>2729</v>
      </c>
      <c r="F40" s="80">
        <v>1847</v>
      </c>
      <c r="G40" s="80">
        <v>4521</v>
      </c>
      <c r="H40" s="81">
        <f t="shared" si="3"/>
        <v>19765</v>
      </c>
      <c r="I40" s="45" t="s">
        <v>337</v>
      </c>
      <c r="J40" s="79">
        <v>2</v>
      </c>
      <c r="K40" s="42" t="s">
        <v>68</v>
      </c>
      <c r="L40" s="80" t="s">
        <v>237</v>
      </c>
      <c r="M40" s="80" t="s">
        <v>237</v>
      </c>
      <c r="N40" s="80" t="s">
        <v>237</v>
      </c>
      <c r="O40" s="80" t="s">
        <v>237</v>
      </c>
      <c r="P40" s="80" t="s">
        <v>237</v>
      </c>
      <c r="Q40" s="80" t="s">
        <v>237</v>
      </c>
      <c r="R40" s="80">
        <v>817172</v>
      </c>
      <c r="S40" s="82">
        <f t="shared" si="0"/>
        <v>817172</v>
      </c>
      <c r="T40" s="82">
        <v>836937</v>
      </c>
      <c r="U40" s="45" t="s">
        <v>337</v>
      </c>
      <c r="V40" s="79">
        <v>2</v>
      </c>
      <c r="W40" s="59" t="s">
        <v>68</v>
      </c>
      <c r="X40" s="79">
        <v>2017</v>
      </c>
      <c r="Y40" s="79">
        <v>9379</v>
      </c>
      <c r="Z40" s="79">
        <v>2932</v>
      </c>
      <c r="AA40" s="79">
        <v>1735</v>
      </c>
      <c r="AB40" s="79">
        <v>5695</v>
      </c>
      <c r="AC40" s="150">
        <v>21758</v>
      </c>
      <c r="AD40" s="87"/>
      <c r="AE40" s="45" t="s">
        <v>337</v>
      </c>
      <c r="AF40" s="79">
        <v>2</v>
      </c>
      <c r="AG40" s="84" t="s">
        <v>68</v>
      </c>
      <c r="AH40" s="79">
        <v>366541</v>
      </c>
      <c r="AI40" s="79">
        <v>469672</v>
      </c>
      <c r="AJ40" s="79">
        <v>24543</v>
      </c>
      <c r="AK40" s="79">
        <v>0</v>
      </c>
      <c r="AL40" s="79">
        <v>275</v>
      </c>
      <c r="AM40" s="79">
        <v>0</v>
      </c>
      <c r="AN40" s="79">
        <v>0</v>
      </c>
      <c r="AO40" s="79">
        <v>861031</v>
      </c>
      <c r="AP40" s="150">
        <v>882789</v>
      </c>
      <c r="AQ40" s="45" t="s">
        <v>337</v>
      </c>
    </row>
    <row r="41" spans="1:43" s="61" customFormat="1" ht="31.5" customHeight="1">
      <c r="A41" s="79">
        <v>3</v>
      </c>
      <c r="B41" s="85" t="s">
        <v>451</v>
      </c>
      <c r="C41" s="80">
        <v>5425</v>
      </c>
      <c r="D41" s="80">
        <v>4186</v>
      </c>
      <c r="E41" s="80">
        <v>549</v>
      </c>
      <c r="F41" s="80">
        <v>16</v>
      </c>
      <c r="G41" s="80">
        <v>570</v>
      </c>
      <c r="H41" s="81">
        <f t="shared" si="3"/>
        <v>10746</v>
      </c>
      <c r="I41" s="45" t="s">
        <v>259</v>
      </c>
      <c r="J41" s="79">
        <v>3</v>
      </c>
      <c r="K41" s="85" t="s">
        <v>451</v>
      </c>
      <c r="L41" s="80">
        <v>71038</v>
      </c>
      <c r="M41" s="80">
        <v>22689</v>
      </c>
      <c r="N41" s="80">
        <v>317</v>
      </c>
      <c r="O41" s="80">
        <v>5</v>
      </c>
      <c r="P41" s="80">
        <v>270</v>
      </c>
      <c r="Q41" s="80">
        <v>5</v>
      </c>
      <c r="R41" s="80">
        <v>252</v>
      </c>
      <c r="S41" s="82">
        <f t="shared" si="0"/>
        <v>94576</v>
      </c>
      <c r="T41" s="82">
        <v>105322</v>
      </c>
      <c r="U41" s="45" t="s">
        <v>259</v>
      </c>
      <c r="V41" s="79">
        <v>3</v>
      </c>
      <c r="W41" s="59" t="s">
        <v>33</v>
      </c>
      <c r="X41" s="79">
        <v>5945</v>
      </c>
      <c r="Y41" s="79">
        <v>4477</v>
      </c>
      <c r="Z41" s="79">
        <v>594</v>
      </c>
      <c r="AA41" s="79">
        <v>20</v>
      </c>
      <c r="AB41" s="79">
        <v>567</v>
      </c>
      <c r="AC41" s="150">
        <v>11603</v>
      </c>
      <c r="AD41" s="87"/>
      <c r="AE41" s="45" t="s">
        <v>259</v>
      </c>
      <c r="AF41" s="79">
        <v>3</v>
      </c>
      <c r="AG41" s="84" t="s">
        <v>33</v>
      </c>
      <c r="AH41" s="79">
        <v>77811</v>
      </c>
      <c r="AI41" s="79">
        <v>24768</v>
      </c>
      <c r="AJ41" s="79">
        <v>314</v>
      </c>
      <c r="AK41" s="79">
        <v>5</v>
      </c>
      <c r="AL41" s="79">
        <v>275</v>
      </c>
      <c r="AM41" s="79">
        <v>5</v>
      </c>
      <c r="AN41" s="79">
        <v>1398</v>
      </c>
      <c r="AO41" s="79">
        <v>104576</v>
      </c>
      <c r="AP41" s="150">
        <v>116179</v>
      </c>
      <c r="AQ41" s="45" t="s">
        <v>259</v>
      </c>
    </row>
    <row r="42" spans="1:43" s="61" customFormat="1" ht="19.5" customHeight="1">
      <c r="A42" s="79">
        <v>4</v>
      </c>
      <c r="B42" s="42" t="s">
        <v>36</v>
      </c>
      <c r="C42" s="80">
        <v>4465</v>
      </c>
      <c r="D42" s="80">
        <v>1843</v>
      </c>
      <c r="E42" s="80">
        <v>0</v>
      </c>
      <c r="F42" s="80">
        <v>70</v>
      </c>
      <c r="G42" s="80">
        <v>1292</v>
      </c>
      <c r="H42" s="81">
        <f t="shared" si="3"/>
        <v>7670</v>
      </c>
      <c r="I42" s="45" t="s">
        <v>260</v>
      </c>
      <c r="J42" s="79">
        <v>4</v>
      </c>
      <c r="K42" s="42" t="s">
        <v>36</v>
      </c>
      <c r="L42" s="80">
        <v>67789</v>
      </c>
      <c r="M42" s="80">
        <v>28588</v>
      </c>
      <c r="N42" s="80">
        <v>610</v>
      </c>
      <c r="O42" s="80">
        <v>51</v>
      </c>
      <c r="P42" s="80">
        <v>416</v>
      </c>
      <c r="Q42" s="80">
        <v>221</v>
      </c>
      <c r="R42" s="80">
        <v>182</v>
      </c>
      <c r="S42" s="82">
        <f t="shared" si="0"/>
        <v>97857</v>
      </c>
      <c r="T42" s="82">
        <v>105527</v>
      </c>
      <c r="U42" s="45" t="s">
        <v>260</v>
      </c>
      <c r="V42" s="79">
        <v>4</v>
      </c>
      <c r="W42" s="59" t="s">
        <v>36</v>
      </c>
      <c r="X42" s="79">
        <v>4538</v>
      </c>
      <c r="Y42" s="79">
        <v>1968</v>
      </c>
      <c r="Z42" s="79">
        <v>0</v>
      </c>
      <c r="AA42" s="79">
        <v>77</v>
      </c>
      <c r="AB42" s="79">
        <v>1303</v>
      </c>
      <c r="AC42" s="150">
        <v>7886</v>
      </c>
      <c r="AD42" s="87"/>
      <c r="AE42" s="45" t="s">
        <v>260</v>
      </c>
      <c r="AF42" s="79">
        <v>4</v>
      </c>
      <c r="AG42" s="84" t="s">
        <v>36</v>
      </c>
      <c r="AH42" s="79">
        <v>71585</v>
      </c>
      <c r="AI42" s="79">
        <v>30336</v>
      </c>
      <c r="AJ42" s="79">
        <v>610</v>
      </c>
      <c r="AK42" s="79">
        <v>51</v>
      </c>
      <c r="AL42" s="79">
        <v>429</v>
      </c>
      <c r="AM42" s="79">
        <v>224</v>
      </c>
      <c r="AN42" s="79">
        <v>193</v>
      </c>
      <c r="AO42" s="79">
        <v>103428</v>
      </c>
      <c r="AP42" s="150">
        <v>111314</v>
      </c>
      <c r="AQ42" s="45" t="s">
        <v>260</v>
      </c>
    </row>
    <row r="43" spans="1:43" s="61" customFormat="1" ht="19.5" customHeight="1">
      <c r="A43" s="79">
        <v>5</v>
      </c>
      <c r="B43" s="42" t="s">
        <v>232</v>
      </c>
      <c r="C43" s="80">
        <v>281159</v>
      </c>
      <c r="D43" s="80" t="s">
        <v>26</v>
      </c>
      <c r="E43" s="80">
        <v>43723</v>
      </c>
      <c r="F43" s="80">
        <v>91073</v>
      </c>
      <c r="G43" s="80">
        <v>198137</v>
      </c>
      <c r="H43" s="81">
        <f t="shared" si="3"/>
        <v>614092</v>
      </c>
      <c r="I43" s="45" t="s">
        <v>338</v>
      </c>
      <c r="J43" s="79">
        <v>5</v>
      </c>
      <c r="K43" s="42" t="s">
        <v>232</v>
      </c>
      <c r="L43" s="80">
        <v>6104070</v>
      </c>
      <c r="M43" s="80">
        <v>2986579</v>
      </c>
      <c r="N43" s="80" t="s">
        <v>61</v>
      </c>
      <c r="O43" s="80"/>
      <c r="P43" s="80"/>
      <c r="Q43" s="80"/>
      <c r="R43" s="80"/>
      <c r="S43" s="82">
        <f t="shared" si="0"/>
        <v>9090649</v>
      </c>
      <c r="T43" s="82">
        <v>9704741</v>
      </c>
      <c r="U43" s="45" t="s">
        <v>338</v>
      </c>
      <c r="V43" s="79">
        <v>5</v>
      </c>
      <c r="W43" s="59" t="s">
        <v>305</v>
      </c>
      <c r="X43" s="79">
        <v>3158</v>
      </c>
      <c r="Y43" s="79">
        <v>289707</v>
      </c>
      <c r="Z43" s="79">
        <v>41682</v>
      </c>
      <c r="AA43" s="79">
        <v>137773</v>
      </c>
      <c r="AB43" s="79">
        <v>128087</v>
      </c>
      <c r="AC43" s="150">
        <v>600407</v>
      </c>
      <c r="AD43" s="87"/>
      <c r="AE43" s="45" t="s">
        <v>338</v>
      </c>
      <c r="AF43" s="79">
        <v>5</v>
      </c>
      <c r="AG43" s="84" t="s">
        <v>305</v>
      </c>
      <c r="AH43" s="79">
        <v>6595993</v>
      </c>
      <c r="AI43" s="79">
        <v>3061817</v>
      </c>
      <c r="AJ43" s="79" t="s">
        <v>61</v>
      </c>
      <c r="AK43" s="79">
        <v>4</v>
      </c>
      <c r="AL43" s="79">
        <v>211</v>
      </c>
      <c r="AM43" s="79">
        <v>0</v>
      </c>
      <c r="AN43" s="79">
        <v>1620</v>
      </c>
      <c r="AO43" s="79">
        <v>9659645</v>
      </c>
      <c r="AP43" s="150">
        <v>10260052</v>
      </c>
      <c r="AQ43" s="45" t="s">
        <v>338</v>
      </c>
    </row>
    <row r="44" spans="1:43" s="61" customFormat="1" ht="19.5" customHeight="1">
      <c r="A44" s="79">
        <v>6</v>
      </c>
      <c r="B44" s="42" t="s">
        <v>69</v>
      </c>
      <c r="C44" s="80">
        <v>0</v>
      </c>
      <c r="D44" s="80">
        <v>1202</v>
      </c>
      <c r="E44" s="80">
        <v>0</v>
      </c>
      <c r="F44" s="80">
        <v>329</v>
      </c>
      <c r="G44" s="80">
        <v>652</v>
      </c>
      <c r="H44" s="81">
        <f t="shared" si="3"/>
        <v>2183</v>
      </c>
      <c r="I44" s="45" t="s">
        <v>339</v>
      </c>
      <c r="J44" s="79">
        <v>6</v>
      </c>
      <c r="K44" s="42" t="s">
        <v>69</v>
      </c>
      <c r="L44" s="80">
        <v>13093</v>
      </c>
      <c r="M44" s="80">
        <v>90</v>
      </c>
      <c r="N44" s="80">
        <v>32</v>
      </c>
      <c r="O44" s="80">
        <v>37</v>
      </c>
      <c r="P44" s="80">
        <v>151</v>
      </c>
      <c r="Q44" s="80">
        <v>0</v>
      </c>
      <c r="R44" s="80">
        <v>422</v>
      </c>
      <c r="S44" s="82">
        <f t="shared" si="0"/>
        <v>13825</v>
      </c>
      <c r="T44" s="82">
        <v>16008</v>
      </c>
      <c r="U44" s="45" t="s">
        <v>339</v>
      </c>
      <c r="V44" s="79">
        <v>6</v>
      </c>
      <c r="W44" s="59" t="s">
        <v>69</v>
      </c>
      <c r="X44" s="79">
        <v>0</v>
      </c>
      <c r="Y44" s="79">
        <v>1330</v>
      </c>
      <c r="Z44" s="79">
        <v>0</v>
      </c>
      <c r="AA44" s="79">
        <v>379</v>
      </c>
      <c r="AB44" s="79">
        <v>767</v>
      </c>
      <c r="AC44" s="150">
        <v>2476</v>
      </c>
      <c r="AD44" s="87"/>
      <c r="AE44" s="45" t="s">
        <v>339</v>
      </c>
      <c r="AF44" s="79">
        <v>6</v>
      </c>
      <c r="AG44" s="84" t="s">
        <v>69</v>
      </c>
      <c r="AH44" s="79">
        <v>14708</v>
      </c>
      <c r="AI44" s="79">
        <v>155</v>
      </c>
      <c r="AJ44" s="79">
        <v>36</v>
      </c>
      <c r="AK44" s="79">
        <v>39</v>
      </c>
      <c r="AL44" s="79">
        <v>171</v>
      </c>
      <c r="AM44" s="79">
        <v>0</v>
      </c>
      <c r="AN44" s="79">
        <v>502</v>
      </c>
      <c r="AO44" s="79">
        <v>15611</v>
      </c>
      <c r="AP44" s="150">
        <v>18087</v>
      </c>
      <c r="AQ44" s="45" t="s">
        <v>339</v>
      </c>
    </row>
    <row r="45" spans="1:43" s="61" customFormat="1" ht="19.5" customHeight="1">
      <c r="A45" s="79">
        <v>7</v>
      </c>
      <c r="B45" s="42" t="s">
        <v>31</v>
      </c>
      <c r="C45" s="80">
        <v>2285</v>
      </c>
      <c r="D45" s="80">
        <v>11439</v>
      </c>
      <c r="E45" s="80">
        <v>3403</v>
      </c>
      <c r="F45" s="80">
        <v>2329</v>
      </c>
      <c r="G45" s="80">
        <v>6685</v>
      </c>
      <c r="H45" s="81">
        <f t="shared" si="3"/>
        <v>26141</v>
      </c>
      <c r="I45" s="45" t="s">
        <v>210</v>
      </c>
      <c r="J45" s="79">
        <v>7</v>
      </c>
      <c r="K45" s="42" t="s">
        <v>31</v>
      </c>
      <c r="L45" s="80">
        <v>742466</v>
      </c>
      <c r="M45" s="80">
        <v>83085</v>
      </c>
      <c r="N45" s="80">
        <v>1349</v>
      </c>
      <c r="O45" s="80">
        <v>3943</v>
      </c>
      <c r="P45" s="80">
        <v>2422</v>
      </c>
      <c r="Q45" s="80">
        <v>738</v>
      </c>
      <c r="R45" s="80">
        <v>3169</v>
      </c>
      <c r="S45" s="82">
        <f t="shared" si="0"/>
        <v>837172</v>
      </c>
      <c r="T45" s="82">
        <v>863313</v>
      </c>
      <c r="U45" s="45" t="s">
        <v>210</v>
      </c>
      <c r="V45" s="79">
        <v>7</v>
      </c>
      <c r="W45" s="59" t="s">
        <v>31</v>
      </c>
      <c r="X45" s="79">
        <v>2294</v>
      </c>
      <c r="Y45" s="79">
        <v>11919</v>
      </c>
      <c r="Z45" s="79">
        <v>3834</v>
      </c>
      <c r="AA45" s="79">
        <v>2571</v>
      </c>
      <c r="AB45" s="79">
        <v>6803</v>
      </c>
      <c r="AC45" s="150">
        <v>27421</v>
      </c>
      <c r="AD45" s="87"/>
      <c r="AE45" s="45" t="s">
        <v>210</v>
      </c>
      <c r="AF45" s="79">
        <v>7</v>
      </c>
      <c r="AG45" s="84" t="s">
        <v>31</v>
      </c>
      <c r="AH45" s="79">
        <v>799907</v>
      </c>
      <c r="AI45" s="79">
        <v>91080</v>
      </c>
      <c r="AJ45" s="79">
        <v>1349</v>
      </c>
      <c r="AK45" s="79">
        <v>4116</v>
      </c>
      <c r="AL45" s="79">
        <v>2455</v>
      </c>
      <c r="AM45" s="79">
        <v>745</v>
      </c>
      <c r="AN45" s="79">
        <v>3259</v>
      </c>
      <c r="AO45" s="79">
        <v>902911</v>
      </c>
      <c r="AP45" s="150">
        <v>930332</v>
      </c>
      <c r="AQ45" s="45" t="s">
        <v>210</v>
      </c>
    </row>
    <row r="46" spans="1:43" s="61" customFormat="1" ht="19.5" customHeight="1">
      <c r="A46" s="79"/>
      <c r="B46" s="43" t="s">
        <v>70</v>
      </c>
      <c r="C46" s="81">
        <f>SUM(C39:C45)</f>
        <v>295204</v>
      </c>
      <c r="D46" s="81">
        <f t="shared" ref="D46:R46" si="4">SUM(D39:D45)</f>
        <v>30198</v>
      </c>
      <c r="E46" s="81">
        <f t="shared" si="4"/>
        <v>51478</v>
      </c>
      <c r="F46" s="81">
        <f t="shared" si="4"/>
        <v>96153</v>
      </c>
      <c r="G46" s="81">
        <f t="shared" si="4"/>
        <v>216509</v>
      </c>
      <c r="H46" s="81">
        <f t="shared" si="3"/>
        <v>689542</v>
      </c>
      <c r="I46" s="48" t="s">
        <v>320</v>
      </c>
      <c r="J46" s="79"/>
      <c r="K46" s="43" t="s">
        <v>70</v>
      </c>
      <c r="L46" s="81">
        <f t="shared" si="4"/>
        <v>7077554</v>
      </c>
      <c r="M46" s="81">
        <f t="shared" si="4"/>
        <v>3143296</v>
      </c>
      <c r="N46" s="81">
        <f t="shared" si="4"/>
        <v>2308</v>
      </c>
      <c r="O46" s="81">
        <f t="shared" si="4"/>
        <v>4036</v>
      </c>
      <c r="P46" s="81">
        <f t="shared" si="4"/>
        <v>3259</v>
      </c>
      <c r="Q46" s="81">
        <f t="shared" si="4"/>
        <v>1785</v>
      </c>
      <c r="R46" s="81">
        <f t="shared" si="4"/>
        <v>821197</v>
      </c>
      <c r="S46" s="82">
        <f t="shared" si="0"/>
        <v>11053435</v>
      </c>
      <c r="T46" s="82">
        <f>SUM(T39:T45)</f>
        <v>11742977</v>
      </c>
      <c r="U46" s="48" t="s">
        <v>320</v>
      </c>
      <c r="V46" s="88"/>
      <c r="W46" s="89" t="s">
        <v>70</v>
      </c>
      <c r="X46" s="88">
        <v>20781</v>
      </c>
      <c r="Y46" s="88">
        <v>318780</v>
      </c>
      <c r="Z46" s="88">
        <v>50130</v>
      </c>
      <c r="AA46" s="88">
        <v>143044</v>
      </c>
      <c r="AB46" s="88">
        <v>148026</v>
      </c>
      <c r="AC46" s="151">
        <v>680761</v>
      </c>
      <c r="AD46" s="90"/>
      <c r="AE46" s="48" t="s">
        <v>320</v>
      </c>
      <c r="AF46" s="79"/>
      <c r="AG46" s="91" t="s">
        <v>306</v>
      </c>
      <c r="AH46" s="88">
        <v>8012947</v>
      </c>
      <c r="AI46" s="88">
        <v>3677828</v>
      </c>
      <c r="AJ46" s="88">
        <v>51960</v>
      </c>
      <c r="AK46" s="88">
        <v>4215</v>
      </c>
      <c r="AL46" s="88">
        <v>3816</v>
      </c>
      <c r="AM46" s="88">
        <v>1813</v>
      </c>
      <c r="AN46" s="88">
        <v>6972</v>
      </c>
      <c r="AO46" s="88">
        <v>11759551</v>
      </c>
      <c r="AP46" s="151">
        <v>12440312</v>
      </c>
      <c r="AQ46" s="48" t="s">
        <v>320</v>
      </c>
    </row>
    <row r="47" spans="1:43" s="61" customFormat="1" ht="27.75" customHeight="1">
      <c r="A47" s="79"/>
      <c r="B47" s="43" t="s">
        <v>71</v>
      </c>
      <c r="C47" s="81">
        <f>C46+C37</f>
        <v>5903370</v>
      </c>
      <c r="D47" s="81">
        <f t="shared" ref="D47:R47" si="5">D46+D37</f>
        <v>4612786</v>
      </c>
      <c r="E47" s="81">
        <f t="shared" si="5"/>
        <v>1384740</v>
      </c>
      <c r="F47" s="81">
        <f t="shared" si="5"/>
        <v>2341375</v>
      </c>
      <c r="G47" s="81">
        <f t="shared" si="5"/>
        <v>6392010</v>
      </c>
      <c r="H47" s="81">
        <f>21090119</f>
        <v>21090119</v>
      </c>
      <c r="I47" s="48" t="s">
        <v>318</v>
      </c>
      <c r="J47" s="79"/>
      <c r="K47" s="43" t="s">
        <v>71</v>
      </c>
      <c r="L47" s="81">
        <f t="shared" si="5"/>
        <v>168975300</v>
      </c>
      <c r="M47" s="81">
        <f t="shared" si="5"/>
        <v>25634824</v>
      </c>
      <c r="N47" s="81">
        <f t="shared" si="5"/>
        <v>2265488</v>
      </c>
      <c r="O47" s="81">
        <f t="shared" si="5"/>
        <v>371927</v>
      </c>
      <c r="P47" s="81">
        <f t="shared" si="5"/>
        <v>7086239</v>
      </c>
      <c r="Q47" s="81">
        <f t="shared" si="5"/>
        <v>1821775</v>
      </c>
      <c r="R47" s="81">
        <f t="shared" si="5"/>
        <v>2768121</v>
      </c>
      <c r="S47" s="82">
        <f t="shared" si="0"/>
        <v>208923674</v>
      </c>
      <c r="T47" s="82">
        <f>T37+T46</f>
        <v>230030598</v>
      </c>
      <c r="U47" s="48" t="s">
        <v>318</v>
      </c>
      <c r="V47" s="88"/>
      <c r="W47" s="89" t="s">
        <v>71</v>
      </c>
      <c r="X47" s="88">
        <v>5362942</v>
      </c>
      <c r="Y47" s="88">
        <v>6893395</v>
      </c>
      <c r="Z47" s="88">
        <v>1340456</v>
      </c>
      <c r="AA47" s="88">
        <v>2694806</v>
      </c>
      <c r="AB47" s="88">
        <v>5658585</v>
      </c>
      <c r="AC47" s="151">
        <v>22538931</v>
      </c>
      <c r="AD47" s="90"/>
      <c r="AE47" s="48" t="s">
        <v>318</v>
      </c>
      <c r="AF47" s="79"/>
      <c r="AG47" s="91" t="s">
        <v>307</v>
      </c>
      <c r="AH47" s="88">
        <v>187091277</v>
      </c>
      <c r="AI47" s="88">
        <v>28693670</v>
      </c>
      <c r="AJ47" s="88">
        <v>2299426</v>
      </c>
      <c r="AK47" s="88">
        <v>523756</v>
      </c>
      <c r="AL47" s="88">
        <v>7655385</v>
      </c>
      <c r="AM47" s="88">
        <v>2024757</v>
      </c>
      <c r="AN47" s="88">
        <v>2466568</v>
      </c>
      <c r="AO47" s="88">
        <v>230754839</v>
      </c>
      <c r="AP47" s="151">
        <v>253311055</v>
      </c>
      <c r="AQ47" s="48" t="s">
        <v>318</v>
      </c>
    </row>
    <row r="48" spans="1:43" s="70" customFormat="1" ht="15.75" customHeight="1">
      <c r="A48" s="548" t="s">
        <v>296</v>
      </c>
      <c r="B48" s="548"/>
      <c r="C48" s="548"/>
      <c r="D48" s="548"/>
      <c r="E48" s="548"/>
      <c r="F48" s="548"/>
      <c r="G48" s="548"/>
      <c r="H48" s="550"/>
      <c r="I48" s="550"/>
      <c r="J48" s="94" t="s">
        <v>295</v>
      </c>
      <c r="K48" s="94"/>
      <c r="L48" s="94"/>
      <c r="M48" s="94"/>
      <c r="N48" s="94"/>
      <c r="O48" s="94"/>
      <c r="P48" s="94"/>
      <c r="Q48" s="94"/>
      <c r="R48" s="94"/>
      <c r="V48" s="538" t="s">
        <v>312</v>
      </c>
      <c r="W48" s="538"/>
      <c r="X48" s="538"/>
      <c r="Y48" s="538"/>
      <c r="Z48" s="538"/>
      <c r="AA48" s="538"/>
      <c r="AB48" s="538"/>
      <c r="AC48" s="538"/>
      <c r="AD48" s="538"/>
      <c r="AE48" s="538"/>
      <c r="AG48" s="538" t="s">
        <v>312</v>
      </c>
      <c r="AH48" s="538"/>
      <c r="AI48" s="538"/>
      <c r="AJ48" s="538"/>
      <c r="AK48" s="538"/>
      <c r="AL48" s="538"/>
      <c r="AM48" s="538"/>
      <c r="AN48" s="538"/>
      <c r="AO48" s="538"/>
      <c r="AP48" s="538"/>
      <c r="AQ48" s="538"/>
    </row>
    <row r="49" spans="1:43" s="70" customFormat="1" ht="13.5" customHeight="1">
      <c r="A49" s="95" t="s">
        <v>72</v>
      </c>
      <c r="D49" s="96" t="s">
        <v>236</v>
      </c>
      <c r="I49" s="95" t="s">
        <v>235</v>
      </c>
      <c r="J49" s="97" t="s">
        <v>241</v>
      </c>
      <c r="K49" s="94" t="s">
        <v>240</v>
      </c>
      <c r="Q49" s="98" t="s">
        <v>478</v>
      </c>
      <c r="T49" s="99"/>
      <c r="U49" s="100"/>
      <c r="V49" s="101" t="s">
        <v>73</v>
      </c>
      <c r="AD49" s="102"/>
      <c r="AG49" s="103" t="s">
        <v>311</v>
      </c>
      <c r="AP49" s="104" t="s">
        <v>308</v>
      </c>
    </row>
    <row r="50" spans="1:43" s="70" customFormat="1" ht="15" customHeight="1">
      <c r="J50" s="105" t="s">
        <v>73</v>
      </c>
      <c r="T50" s="549"/>
      <c r="U50" s="549"/>
      <c r="V50" s="147" t="s">
        <v>72</v>
      </c>
      <c r="X50" s="104"/>
      <c r="Y50" s="551"/>
      <c r="Z50" s="551"/>
      <c r="AA50" s="104"/>
      <c r="AC50" s="104"/>
      <c r="AD50" s="102"/>
      <c r="AG50" s="106" t="s">
        <v>309</v>
      </c>
      <c r="AI50" s="104" t="s">
        <v>72</v>
      </c>
      <c r="AM50" s="106" t="s">
        <v>310</v>
      </c>
      <c r="AP50" s="551"/>
      <c r="AQ50" s="551"/>
    </row>
    <row r="51" spans="1:43">
      <c r="A51" s="62"/>
      <c r="J51" s="107" t="s">
        <v>479</v>
      </c>
      <c r="U51" s="108"/>
      <c r="W51" s="109"/>
      <c r="X51" s="104"/>
      <c r="Y51" s="104"/>
      <c r="Z51" s="104"/>
      <c r="AA51" s="104"/>
      <c r="AC51" s="104"/>
    </row>
    <row r="54" spans="1:43">
      <c r="AC54" s="62" t="s">
        <v>391</v>
      </c>
    </row>
  </sheetData>
  <sortState ref="AG38:AQ44">
    <sortCondition ref="AG38:AG44"/>
  </sortState>
  <mergeCells count="46">
    <mergeCell ref="T50:U50"/>
    <mergeCell ref="H48:I48"/>
    <mergeCell ref="AQ6:AQ7"/>
    <mergeCell ref="AF6:AF7"/>
    <mergeCell ref="K6:K7"/>
    <mergeCell ref="Y50:Z50"/>
    <mergeCell ref="AP50:AQ50"/>
    <mergeCell ref="L6:S6"/>
    <mergeCell ref="T6:T7"/>
    <mergeCell ref="U6:U7"/>
    <mergeCell ref="AP6:AP7"/>
    <mergeCell ref="V48:AE48"/>
    <mergeCell ref="V6:V7"/>
    <mergeCell ref="J6:J7"/>
    <mergeCell ref="AG6:AG7"/>
    <mergeCell ref="AF1:AQ1"/>
    <mergeCell ref="AG2:AQ2"/>
    <mergeCell ref="AG3:AQ3"/>
    <mergeCell ref="AG4:AQ4"/>
    <mergeCell ref="AH5:AP5"/>
    <mergeCell ref="A48:G48"/>
    <mergeCell ref="A1:I1"/>
    <mergeCell ref="A2:I2"/>
    <mergeCell ref="B5:H5"/>
    <mergeCell ref="A6:A7"/>
    <mergeCell ref="B6:B7"/>
    <mergeCell ref="C6:H6"/>
    <mergeCell ref="I6:I7"/>
    <mergeCell ref="A3:I3"/>
    <mergeCell ref="A4:I4"/>
    <mergeCell ref="K1:U1"/>
    <mergeCell ref="K2:U2"/>
    <mergeCell ref="K3:U3"/>
    <mergeCell ref="K4:U4"/>
    <mergeCell ref="AG48:AQ48"/>
    <mergeCell ref="N5:R5"/>
    <mergeCell ref="W1:AE1"/>
    <mergeCell ref="W2:AE2"/>
    <mergeCell ref="W3:AE3"/>
    <mergeCell ref="W4:AE4"/>
    <mergeCell ref="X5:AD5"/>
    <mergeCell ref="W6:W7"/>
    <mergeCell ref="AE6:AE7"/>
    <mergeCell ref="AH6:AO6"/>
    <mergeCell ref="X6:AD6"/>
    <mergeCell ref="AC7:AD7"/>
  </mergeCells>
  <printOptions horizontalCentered="1"/>
  <pageMargins left="0.7" right="0.7" top="0.75" bottom="0.75" header="0.3" footer="0.3"/>
  <pageSetup paperSize="9" scale="80" orientation="landscape" r:id="rId1"/>
  <headerFooter>
    <oddHeader>&amp;C&amp;G</oddHeader>
  </headerFooter>
  <rowBreaks count="2" manualBreakCount="2">
    <brk id="22" max="42" man="1"/>
    <brk id="37" max="42" man="1"/>
  </rowBreaks>
  <colBreaks count="3" manualBreakCount="3">
    <brk id="9" max="1048575" man="1"/>
    <brk id="21" max="43" man="1"/>
    <brk id="31" max="43" man="1"/>
  </colBreaks>
  <legacyDrawingHF r:id="rId2"/>
</worksheet>
</file>

<file path=xl/worksheets/sheet19.xml><?xml version="1.0" encoding="utf-8"?>
<worksheet xmlns="http://schemas.openxmlformats.org/spreadsheetml/2006/main" xmlns:r="http://schemas.openxmlformats.org/officeDocument/2006/relationships">
  <dimension ref="A1:X60"/>
  <sheetViews>
    <sheetView tabSelected="1" view="pageBreakPreview" zoomScaleSheetLayoutView="100" workbookViewId="0">
      <selection activeCell="D31" sqref="D31"/>
    </sheetView>
  </sheetViews>
  <sheetFormatPr defaultColWidth="9.140625" defaultRowHeight="12.75"/>
  <cols>
    <col min="1" max="1" width="5.7109375" style="66" customWidth="1"/>
    <col min="2" max="2" width="16.5703125" style="9" customWidth="1"/>
    <col min="3" max="3" width="9.7109375" style="9" hidden="1" customWidth="1"/>
    <col min="4" max="5" width="10.7109375" style="9" hidden="1" customWidth="1"/>
    <col min="6" max="6" width="9.85546875" style="9" hidden="1" customWidth="1"/>
    <col min="7" max="8" width="10.7109375" style="9" hidden="1" customWidth="1"/>
    <col min="9" max="9" width="9.7109375" style="67" hidden="1" customWidth="1"/>
    <col min="10" max="10" width="10.7109375" style="9" hidden="1" customWidth="1"/>
    <col min="11" max="11" width="9.85546875" style="9" hidden="1" customWidth="1"/>
    <col min="12" max="12" width="9.7109375" style="9" hidden="1" customWidth="1"/>
    <col min="13" max="13" width="9.5703125" style="9" hidden="1" customWidth="1"/>
    <col min="14" max="14" width="10.140625" style="9" hidden="1" customWidth="1"/>
    <col min="15" max="23" width="11.42578125" style="9" customWidth="1"/>
    <col min="24" max="24" width="17.5703125" style="9" customWidth="1"/>
    <col min="25" max="16384" width="9.140625" style="9"/>
  </cols>
  <sheetData>
    <row r="1" spans="1:24" s="14" customFormat="1" ht="23.1" customHeight="1">
      <c r="A1" s="500" t="s">
        <v>571</v>
      </c>
      <c r="B1" s="500"/>
      <c r="C1" s="500"/>
      <c r="D1" s="500"/>
      <c r="E1" s="500"/>
      <c r="F1" s="500"/>
      <c r="G1" s="500"/>
      <c r="H1" s="500"/>
      <c r="I1" s="500"/>
      <c r="J1" s="500"/>
      <c r="K1" s="500"/>
      <c r="L1" s="500"/>
      <c r="M1" s="500"/>
      <c r="N1" s="500"/>
      <c r="O1" s="500"/>
      <c r="P1" s="500"/>
      <c r="Q1" s="500"/>
      <c r="R1" s="500"/>
      <c r="S1" s="500"/>
      <c r="T1" s="500"/>
      <c r="U1" s="500"/>
      <c r="V1" s="500"/>
      <c r="W1" s="500"/>
      <c r="X1" s="500"/>
    </row>
    <row r="2" spans="1:24" s="14" customFormat="1" ht="23.1" customHeight="1">
      <c r="A2" s="500" t="s">
        <v>572</v>
      </c>
      <c r="B2" s="500"/>
      <c r="C2" s="500"/>
      <c r="D2" s="500"/>
      <c r="E2" s="500"/>
      <c r="F2" s="500"/>
      <c r="G2" s="500"/>
      <c r="H2" s="500"/>
      <c r="I2" s="500"/>
      <c r="J2" s="500"/>
      <c r="K2" s="500"/>
      <c r="L2" s="500"/>
      <c r="M2" s="500"/>
      <c r="N2" s="500"/>
      <c r="O2" s="500"/>
      <c r="P2" s="500"/>
      <c r="Q2" s="500"/>
      <c r="R2" s="500"/>
      <c r="S2" s="500"/>
      <c r="T2" s="500"/>
      <c r="U2" s="500"/>
      <c r="V2" s="500"/>
      <c r="W2" s="500"/>
      <c r="X2" s="500"/>
    </row>
    <row r="3" spans="1:24" s="14" customFormat="1" ht="19.5" customHeight="1">
      <c r="A3" s="557"/>
      <c r="B3" s="557"/>
      <c r="C3" s="557"/>
      <c r="D3" s="557"/>
      <c r="E3" s="557"/>
      <c r="F3" s="557"/>
      <c r="G3" s="557"/>
      <c r="H3" s="557"/>
      <c r="I3" s="557"/>
      <c r="J3" s="557"/>
      <c r="K3" s="557"/>
      <c r="L3" s="557"/>
      <c r="M3" s="557"/>
      <c r="N3" s="557"/>
      <c r="O3" s="557"/>
      <c r="P3" s="557"/>
      <c r="Q3" s="557"/>
      <c r="R3" s="557"/>
      <c r="S3" s="557"/>
      <c r="T3" s="557"/>
      <c r="U3" s="301"/>
      <c r="V3" s="301"/>
      <c r="W3" s="560" t="s">
        <v>314</v>
      </c>
      <c r="X3" s="560"/>
    </row>
    <row r="4" spans="1:24" s="16" customFormat="1" ht="21" customHeight="1">
      <c r="A4" s="491" t="s">
        <v>720</v>
      </c>
      <c r="B4" s="497" t="s">
        <v>74</v>
      </c>
      <c r="C4" s="491">
        <v>2011</v>
      </c>
      <c r="D4" s="491"/>
      <c r="E4" s="491"/>
      <c r="F4" s="498">
        <v>2012</v>
      </c>
      <c r="G4" s="498"/>
      <c r="H4" s="498"/>
      <c r="I4" s="498">
        <v>2013</v>
      </c>
      <c r="J4" s="498"/>
      <c r="K4" s="498"/>
      <c r="L4" s="498">
        <v>2014</v>
      </c>
      <c r="M4" s="498"/>
      <c r="N4" s="498"/>
      <c r="O4" s="498">
        <v>2015</v>
      </c>
      <c r="P4" s="498"/>
      <c r="Q4" s="498"/>
      <c r="R4" s="498">
        <v>2016</v>
      </c>
      <c r="S4" s="498"/>
      <c r="T4" s="498"/>
      <c r="U4" s="498">
        <v>2017</v>
      </c>
      <c r="V4" s="498"/>
      <c r="W4" s="498"/>
      <c r="X4" s="558" t="s">
        <v>313</v>
      </c>
    </row>
    <row r="5" spans="1:24" s="16" customFormat="1" ht="70.5" customHeight="1">
      <c r="A5" s="491"/>
      <c r="B5" s="497"/>
      <c r="C5" s="325" t="s">
        <v>75</v>
      </c>
      <c r="D5" s="325" t="s">
        <v>470</v>
      </c>
      <c r="E5" s="333" t="s">
        <v>9</v>
      </c>
      <c r="F5" s="325" t="s">
        <v>75</v>
      </c>
      <c r="G5" s="325" t="s">
        <v>76</v>
      </c>
      <c r="H5" s="333" t="s">
        <v>9</v>
      </c>
      <c r="I5" s="334" t="s">
        <v>289</v>
      </c>
      <c r="J5" s="325" t="s">
        <v>290</v>
      </c>
      <c r="K5" s="325" t="s">
        <v>291</v>
      </c>
      <c r="L5" s="334" t="s">
        <v>289</v>
      </c>
      <c r="M5" s="325" t="s">
        <v>290</v>
      </c>
      <c r="N5" s="325" t="s">
        <v>291</v>
      </c>
      <c r="O5" s="325" t="s">
        <v>670</v>
      </c>
      <c r="P5" s="325" t="s">
        <v>467</v>
      </c>
      <c r="Q5" s="325" t="s">
        <v>671</v>
      </c>
      <c r="R5" s="325" t="s">
        <v>670</v>
      </c>
      <c r="S5" s="325" t="s">
        <v>467</v>
      </c>
      <c r="T5" s="325" t="s">
        <v>671</v>
      </c>
      <c r="U5" s="325" t="s">
        <v>670</v>
      </c>
      <c r="V5" s="325" t="s">
        <v>467</v>
      </c>
      <c r="W5" s="325" t="s">
        <v>671</v>
      </c>
      <c r="X5" s="559"/>
    </row>
    <row r="6" spans="1:24" s="14" customFormat="1" ht="12.75" hidden="1" customHeight="1">
      <c r="A6" s="218">
        <v>1</v>
      </c>
      <c r="B6" s="218">
        <v>2</v>
      </c>
      <c r="C6" s="218">
        <v>6</v>
      </c>
      <c r="D6" s="218">
        <v>7</v>
      </c>
      <c r="E6" s="218">
        <v>8</v>
      </c>
      <c r="F6" s="218">
        <v>9</v>
      </c>
      <c r="G6" s="218">
        <v>10</v>
      </c>
      <c r="H6" s="218">
        <v>11</v>
      </c>
      <c r="I6" s="218">
        <v>3</v>
      </c>
      <c r="J6" s="218">
        <v>4</v>
      </c>
      <c r="K6" s="218">
        <v>5</v>
      </c>
      <c r="L6" s="218">
        <v>6</v>
      </c>
      <c r="M6" s="218">
        <v>7</v>
      </c>
      <c r="N6" s="218">
        <v>8</v>
      </c>
      <c r="O6" s="218">
        <v>9</v>
      </c>
      <c r="P6" s="218">
        <v>10</v>
      </c>
      <c r="Q6" s="218">
        <v>11</v>
      </c>
      <c r="R6" s="40"/>
      <c r="S6" s="40"/>
      <c r="T6" s="40"/>
      <c r="U6" s="40"/>
      <c r="V6" s="40"/>
      <c r="W6" s="40"/>
      <c r="X6" s="44" t="s">
        <v>710</v>
      </c>
    </row>
    <row r="7" spans="1:24" s="14" customFormat="1" ht="15" customHeight="1">
      <c r="A7" s="11">
        <v>1</v>
      </c>
      <c r="B7" s="40" t="s">
        <v>77</v>
      </c>
      <c r="C7" s="40">
        <v>29994</v>
      </c>
      <c r="D7" s="40">
        <v>610064</v>
      </c>
      <c r="E7" s="40">
        <f>C7+D7</f>
        <v>640058</v>
      </c>
      <c r="F7" s="13">
        <v>32528</v>
      </c>
      <c r="G7" s="13">
        <v>671233</v>
      </c>
      <c r="H7" s="13">
        <f>F7+G7</f>
        <v>703761</v>
      </c>
      <c r="I7" s="80">
        <v>32984</v>
      </c>
      <c r="J7" s="40">
        <v>719210</v>
      </c>
      <c r="K7" s="13">
        <v>752194</v>
      </c>
      <c r="L7" s="80">
        <v>34552</v>
      </c>
      <c r="M7" s="40">
        <v>790579</v>
      </c>
      <c r="N7" s="13">
        <f>L7+M7</f>
        <v>825131</v>
      </c>
      <c r="O7" s="354">
        <v>32904</v>
      </c>
      <c r="P7" s="354">
        <v>872119</v>
      </c>
      <c r="Q7" s="354">
        <v>905023</v>
      </c>
      <c r="R7" s="354">
        <v>32835</v>
      </c>
      <c r="S7" s="354">
        <v>889866</v>
      </c>
      <c r="T7" s="354">
        <v>922701</v>
      </c>
      <c r="U7" s="354">
        <v>35916</v>
      </c>
      <c r="V7" s="354">
        <v>925705</v>
      </c>
      <c r="W7" s="354">
        <v>961621</v>
      </c>
      <c r="X7" s="40" t="s">
        <v>399</v>
      </c>
    </row>
    <row r="8" spans="1:24" s="14" customFormat="1" ht="15" customHeight="1">
      <c r="A8" s="11">
        <v>2</v>
      </c>
      <c r="B8" s="40" t="s">
        <v>78</v>
      </c>
      <c r="C8" s="40"/>
      <c r="D8" s="40"/>
      <c r="E8" s="40"/>
      <c r="F8" s="13"/>
      <c r="G8" s="13"/>
      <c r="H8" s="13"/>
      <c r="I8" s="80">
        <v>195712</v>
      </c>
      <c r="J8" s="40">
        <v>1599936</v>
      </c>
      <c r="K8" s="13">
        <v>1795648</v>
      </c>
      <c r="L8" s="80">
        <v>324808</v>
      </c>
      <c r="M8" s="40">
        <v>2871322</v>
      </c>
      <c r="N8" s="13">
        <f>L8+M8</f>
        <v>3196130</v>
      </c>
      <c r="O8" s="354">
        <v>342431</v>
      </c>
      <c r="P8" s="354">
        <v>3077397</v>
      </c>
      <c r="Q8" s="354">
        <v>3419828</v>
      </c>
      <c r="R8" s="354">
        <v>361112</v>
      </c>
      <c r="S8" s="354">
        <v>3294736</v>
      </c>
      <c r="T8" s="354">
        <v>3655848</v>
      </c>
      <c r="U8" s="354">
        <v>379370</v>
      </c>
      <c r="V8" s="354">
        <v>3525582</v>
      </c>
      <c r="W8" s="354">
        <v>3904952</v>
      </c>
      <c r="X8" s="44" t="s">
        <v>400</v>
      </c>
    </row>
    <row r="9" spans="1:24" s="14" customFormat="1" ht="15" customHeight="1">
      <c r="A9" s="11">
        <v>3</v>
      </c>
      <c r="B9" s="40" t="s">
        <v>79</v>
      </c>
      <c r="C9" s="40">
        <v>23711</v>
      </c>
      <c r="D9" s="40">
        <v>659303</v>
      </c>
      <c r="E9" s="40">
        <f>C9+D9</f>
        <v>683014</v>
      </c>
      <c r="F9" s="13">
        <v>28211</v>
      </c>
      <c r="G9" s="13">
        <v>709529</v>
      </c>
      <c r="H9" s="13">
        <f>F9+G9</f>
        <v>737740</v>
      </c>
      <c r="I9" s="164">
        <v>31805</v>
      </c>
      <c r="J9" s="40">
        <v>714863</v>
      </c>
      <c r="K9" s="13">
        <v>746668</v>
      </c>
      <c r="L9" s="164">
        <v>44094</v>
      </c>
      <c r="M9" s="40">
        <v>773355</v>
      </c>
      <c r="N9" s="13">
        <f>L9+M9</f>
        <v>817449</v>
      </c>
      <c r="O9" s="354">
        <v>48781</v>
      </c>
      <c r="P9" s="354">
        <v>848254</v>
      </c>
      <c r="Q9" s="354">
        <v>897035</v>
      </c>
      <c r="R9" s="354">
        <v>52175</v>
      </c>
      <c r="S9" s="354">
        <v>1007604</v>
      </c>
      <c r="T9" s="354">
        <v>1059779</v>
      </c>
      <c r="U9" s="354">
        <v>57918</v>
      </c>
      <c r="V9" s="354">
        <v>965077</v>
      </c>
      <c r="W9" s="354">
        <v>1022995</v>
      </c>
      <c r="X9" s="44" t="s">
        <v>401</v>
      </c>
    </row>
    <row r="10" spans="1:24" s="14" customFormat="1" ht="15" customHeight="1">
      <c r="A10" s="11">
        <v>4</v>
      </c>
      <c r="B10" s="40" t="s">
        <v>242</v>
      </c>
      <c r="C10" s="40"/>
      <c r="D10" s="40"/>
      <c r="E10" s="40"/>
      <c r="F10" s="13"/>
      <c r="G10" s="13"/>
      <c r="H10" s="13"/>
      <c r="I10" s="164" t="s">
        <v>26</v>
      </c>
      <c r="J10" s="164" t="s">
        <v>26</v>
      </c>
      <c r="K10" s="164" t="s">
        <v>26</v>
      </c>
      <c r="L10" s="164" t="s">
        <v>26</v>
      </c>
      <c r="M10" s="164" t="s">
        <v>26</v>
      </c>
      <c r="N10" s="164" t="s">
        <v>26</v>
      </c>
      <c r="O10" s="354" t="s">
        <v>26</v>
      </c>
      <c r="P10" s="354" t="s">
        <v>26</v>
      </c>
      <c r="Q10" s="354" t="s">
        <v>26</v>
      </c>
      <c r="R10" s="354">
        <v>28034</v>
      </c>
      <c r="S10" s="354">
        <v>169769</v>
      </c>
      <c r="T10" s="354">
        <v>197803</v>
      </c>
      <c r="U10" s="354">
        <v>27042</v>
      </c>
      <c r="V10" s="354">
        <v>183200</v>
      </c>
      <c r="W10" s="354">
        <v>210242</v>
      </c>
      <c r="X10" s="40" t="s">
        <v>402</v>
      </c>
    </row>
    <row r="11" spans="1:24" s="14" customFormat="1" ht="15" customHeight="1">
      <c r="A11" s="11">
        <v>5</v>
      </c>
      <c r="B11" s="42" t="s">
        <v>80</v>
      </c>
      <c r="C11" s="164">
        <v>27317</v>
      </c>
      <c r="D11" s="164">
        <v>225482</v>
      </c>
      <c r="E11" s="164">
        <f>C11+D11</f>
        <v>252799</v>
      </c>
      <c r="F11" s="80">
        <v>28918</v>
      </c>
      <c r="G11" s="80">
        <v>251697</v>
      </c>
      <c r="H11" s="80">
        <f>F11+G11</f>
        <v>280615</v>
      </c>
      <c r="I11" s="164">
        <v>32621</v>
      </c>
      <c r="J11" s="164">
        <v>276891</v>
      </c>
      <c r="K11" s="80">
        <v>309512</v>
      </c>
      <c r="L11" s="164">
        <v>38473</v>
      </c>
      <c r="M11" s="164">
        <v>323864</v>
      </c>
      <c r="N11" s="13">
        <f>L11+M11</f>
        <v>362337</v>
      </c>
      <c r="O11" s="354">
        <v>44725</v>
      </c>
      <c r="P11" s="354">
        <v>381521</v>
      </c>
      <c r="Q11" s="354">
        <v>426246</v>
      </c>
      <c r="R11" s="354">
        <v>43418</v>
      </c>
      <c r="S11" s="354">
        <v>711255</v>
      </c>
      <c r="T11" s="354">
        <v>754673</v>
      </c>
      <c r="U11" s="354">
        <v>47383</v>
      </c>
      <c r="V11" s="354">
        <v>468098</v>
      </c>
      <c r="W11" s="354">
        <v>515481</v>
      </c>
      <c r="X11" s="45" t="s">
        <v>403</v>
      </c>
    </row>
    <row r="12" spans="1:24" s="14" customFormat="1" ht="15" customHeight="1">
      <c r="A12" s="11">
        <v>6</v>
      </c>
      <c r="B12" s="40" t="s">
        <v>243</v>
      </c>
      <c r="C12" s="40">
        <v>368953</v>
      </c>
      <c r="D12" s="40">
        <v>3422365</v>
      </c>
      <c r="E12" s="40">
        <f>C12+D12</f>
        <v>3791318</v>
      </c>
      <c r="F12" s="80">
        <v>398939</v>
      </c>
      <c r="G12" s="13">
        <v>3757193</v>
      </c>
      <c r="H12" s="13">
        <f>398939+G12</f>
        <v>4156132</v>
      </c>
      <c r="I12" s="164">
        <v>447040</v>
      </c>
      <c r="J12" s="40">
        <v>4144136</v>
      </c>
      <c r="K12" s="13">
        <v>4591176</v>
      </c>
      <c r="L12" s="164" t="s">
        <v>81</v>
      </c>
      <c r="M12" s="40">
        <v>4562013</v>
      </c>
      <c r="N12" s="13">
        <f>4562013+488044</f>
        <v>5050057</v>
      </c>
      <c r="O12" s="354" t="s">
        <v>82</v>
      </c>
      <c r="P12" s="354">
        <v>5025994</v>
      </c>
      <c r="Q12" s="354">
        <v>5559730</v>
      </c>
      <c r="R12" s="354">
        <v>597521</v>
      </c>
      <c r="S12" s="354">
        <v>5515356</v>
      </c>
      <c r="T12" s="354">
        <v>6112877</v>
      </c>
      <c r="U12" s="354">
        <v>667922</v>
      </c>
      <c r="V12" s="354">
        <v>6165158</v>
      </c>
      <c r="W12" s="354">
        <v>6833080</v>
      </c>
      <c r="X12" s="44" t="s">
        <v>488</v>
      </c>
    </row>
    <row r="13" spans="1:24" s="14" customFormat="1" ht="15" customHeight="1">
      <c r="A13" s="11">
        <v>7</v>
      </c>
      <c r="B13" s="40" t="s">
        <v>83</v>
      </c>
      <c r="C13" s="40">
        <v>51714</v>
      </c>
      <c r="D13" s="40">
        <v>703369</v>
      </c>
      <c r="E13" s="40">
        <f>C13+D13</f>
        <v>755083</v>
      </c>
      <c r="F13" s="13">
        <v>56612</v>
      </c>
      <c r="G13" s="13">
        <v>771957</v>
      </c>
      <c r="H13" s="13">
        <f>F13+G13</f>
        <v>828569</v>
      </c>
      <c r="I13" s="164">
        <v>61923</v>
      </c>
      <c r="J13" s="40">
        <v>814757</v>
      </c>
      <c r="K13" s="13">
        <v>876680</v>
      </c>
      <c r="L13" s="164">
        <v>67407</v>
      </c>
      <c r="M13" s="40">
        <v>865396</v>
      </c>
      <c r="N13" s="13">
        <f>L13+M13</f>
        <v>932803</v>
      </c>
      <c r="O13" s="354">
        <v>73807</v>
      </c>
      <c r="P13" s="354">
        <v>1006670</v>
      </c>
      <c r="Q13" s="354">
        <v>1080477</v>
      </c>
      <c r="R13" s="354">
        <v>63965</v>
      </c>
      <c r="S13" s="354">
        <v>996645</v>
      </c>
      <c r="T13" s="354">
        <v>1060610</v>
      </c>
      <c r="U13" s="354">
        <v>66411</v>
      </c>
      <c r="V13" s="354">
        <v>1189373</v>
      </c>
      <c r="W13" s="354">
        <v>1255784</v>
      </c>
      <c r="X13" s="44" t="s">
        <v>404</v>
      </c>
    </row>
    <row r="14" spans="1:24" s="14" customFormat="1" ht="15" customHeight="1">
      <c r="A14" s="11">
        <v>8</v>
      </c>
      <c r="B14" s="40" t="s">
        <v>29</v>
      </c>
      <c r="C14" s="40"/>
      <c r="D14" s="40"/>
      <c r="E14" s="40"/>
      <c r="F14" s="13"/>
      <c r="G14" s="13"/>
      <c r="H14" s="13"/>
      <c r="I14" s="164">
        <v>35525</v>
      </c>
      <c r="J14" s="40">
        <v>1070824</v>
      </c>
      <c r="K14" s="13">
        <v>1106349</v>
      </c>
      <c r="L14" s="164">
        <v>17913</v>
      </c>
      <c r="M14" s="40">
        <v>612812</v>
      </c>
      <c r="N14" s="13">
        <f>L14+M14</f>
        <v>630725</v>
      </c>
      <c r="O14" s="354">
        <v>88203</v>
      </c>
      <c r="P14" s="354">
        <v>657317</v>
      </c>
      <c r="Q14" s="354">
        <v>745520</v>
      </c>
      <c r="R14" s="354">
        <v>19765</v>
      </c>
      <c r="S14" s="354">
        <v>817172</v>
      </c>
      <c r="T14" s="354">
        <v>836937</v>
      </c>
      <c r="U14" s="354">
        <v>21758</v>
      </c>
      <c r="V14" s="354">
        <v>861031</v>
      </c>
      <c r="W14" s="354">
        <v>882789</v>
      </c>
      <c r="X14" s="44" t="s">
        <v>376</v>
      </c>
    </row>
    <row r="15" spans="1:24" s="14" customFormat="1" ht="15" customHeight="1">
      <c r="A15" s="11">
        <v>9</v>
      </c>
      <c r="B15" s="40" t="s">
        <v>84</v>
      </c>
      <c r="C15" s="40">
        <v>382592</v>
      </c>
      <c r="D15" s="40">
        <v>3073197</v>
      </c>
      <c r="E15" s="40">
        <f>C15+D15</f>
        <v>3455789</v>
      </c>
      <c r="F15" s="13">
        <v>405421</v>
      </c>
      <c r="G15" s="13">
        <v>3361873</v>
      </c>
      <c r="H15" s="13">
        <f>F15+G15</f>
        <v>3767294</v>
      </c>
      <c r="I15" s="164">
        <v>428244</v>
      </c>
      <c r="J15" s="40">
        <v>3643735</v>
      </c>
      <c r="K15" s="13">
        <v>4071979</v>
      </c>
      <c r="L15" s="164">
        <v>439460</v>
      </c>
      <c r="M15" s="40">
        <v>3914771</v>
      </c>
      <c r="N15" s="13">
        <f>L15+M15</f>
        <v>4354231</v>
      </c>
      <c r="O15" s="354">
        <v>467290</v>
      </c>
      <c r="P15" s="354">
        <v>4467122</v>
      </c>
      <c r="Q15" s="354">
        <v>4934412</v>
      </c>
      <c r="R15" s="354">
        <v>470866</v>
      </c>
      <c r="S15" s="354">
        <v>4467122</v>
      </c>
      <c r="T15" s="354">
        <v>4937988</v>
      </c>
      <c r="U15" s="354">
        <v>494303</v>
      </c>
      <c r="V15" s="354">
        <v>4804580</v>
      </c>
      <c r="W15" s="354">
        <v>5298883</v>
      </c>
      <c r="X15" s="44" t="s">
        <v>405</v>
      </c>
    </row>
    <row r="16" spans="1:24" s="14" customFormat="1" ht="15" customHeight="1">
      <c r="A16" s="11">
        <v>10</v>
      </c>
      <c r="B16" s="40" t="s">
        <v>85</v>
      </c>
      <c r="C16" s="40">
        <v>52470</v>
      </c>
      <c r="D16" s="40">
        <v>1188626</v>
      </c>
      <c r="E16" s="40">
        <f>C16+D16</f>
        <v>1241096</v>
      </c>
      <c r="F16" s="13">
        <v>61065</v>
      </c>
      <c r="G16" s="13">
        <v>1325064</v>
      </c>
      <c r="H16" s="13">
        <f>F16+G16</f>
        <v>1386129</v>
      </c>
      <c r="I16" s="164">
        <v>70212</v>
      </c>
      <c r="J16" s="40">
        <v>1457830</v>
      </c>
      <c r="K16" s="13">
        <v>1528042</v>
      </c>
      <c r="L16" s="164">
        <v>73510</v>
      </c>
      <c r="M16" s="40">
        <v>1575279</v>
      </c>
      <c r="N16" s="13">
        <f>L16+M16</f>
        <v>1648789</v>
      </c>
      <c r="O16" s="354">
        <v>83236</v>
      </c>
      <c r="P16" s="354">
        <v>1818041</v>
      </c>
      <c r="Q16" s="354">
        <v>1901277</v>
      </c>
      <c r="R16" s="354">
        <v>85869</v>
      </c>
      <c r="S16" s="354">
        <v>1818041</v>
      </c>
      <c r="T16" s="354">
        <v>1903910</v>
      </c>
      <c r="U16" s="354">
        <v>92154</v>
      </c>
      <c r="V16" s="354">
        <v>1966460</v>
      </c>
      <c r="W16" s="354">
        <v>2058614</v>
      </c>
      <c r="X16" s="44" t="s">
        <v>406</v>
      </c>
    </row>
    <row r="17" spans="1:24" s="14" customFormat="1" ht="15" customHeight="1">
      <c r="A17" s="11">
        <v>11</v>
      </c>
      <c r="B17" s="40" t="s">
        <v>12</v>
      </c>
      <c r="C17" s="40">
        <v>541620</v>
      </c>
      <c r="D17" s="40">
        <v>6686051</v>
      </c>
      <c r="E17" s="40">
        <f>C17+D17</f>
        <v>7227671</v>
      </c>
      <c r="F17" s="13">
        <v>280469</v>
      </c>
      <c r="G17" s="13">
        <v>7069651</v>
      </c>
      <c r="H17" s="13">
        <f>F17+G17</f>
        <v>7350120</v>
      </c>
      <c r="I17" s="164">
        <v>317963</v>
      </c>
      <c r="J17" s="40">
        <v>7467320</v>
      </c>
      <c r="K17" s="13">
        <v>7785283</v>
      </c>
      <c r="L17" s="164" t="s">
        <v>86</v>
      </c>
      <c r="M17" s="40">
        <v>7958323</v>
      </c>
      <c r="N17" s="80" t="s">
        <v>87</v>
      </c>
      <c r="O17" s="354" t="s">
        <v>88</v>
      </c>
      <c r="P17" s="354">
        <v>8496055</v>
      </c>
      <c r="Q17" s="354">
        <v>8850720</v>
      </c>
      <c r="R17" s="354">
        <v>354665</v>
      </c>
      <c r="S17" s="354">
        <v>8496055</v>
      </c>
      <c r="T17" s="354">
        <v>8850720</v>
      </c>
      <c r="U17" s="354">
        <v>600407</v>
      </c>
      <c r="V17" s="354">
        <v>9659645</v>
      </c>
      <c r="W17" s="354">
        <v>10260052</v>
      </c>
      <c r="X17" s="44" t="s">
        <v>351</v>
      </c>
    </row>
    <row r="18" spans="1:24" s="14" customFormat="1" ht="15" customHeight="1">
      <c r="A18" s="11">
        <v>12</v>
      </c>
      <c r="B18" s="40" t="s">
        <v>487</v>
      </c>
      <c r="C18" s="40">
        <v>25100</v>
      </c>
      <c r="D18" s="40">
        <v>15812</v>
      </c>
      <c r="E18" s="40">
        <f>C18+D18</f>
        <v>40912</v>
      </c>
      <c r="F18" s="80" t="s">
        <v>89</v>
      </c>
      <c r="G18" s="13">
        <v>343455</v>
      </c>
      <c r="H18" s="13">
        <f>118468+G18</f>
        <v>461923</v>
      </c>
      <c r="I18" s="164" t="s">
        <v>90</v>
      </c>
      <c r="J18" s="40">
        <v>371945</v>
      </c>
      <c r="K18" s="13">
        <v>490423</v>
      </c>
      <c r="L18" s="164">
        <v>54010</v>
      </c>
      <c r="M18" s="40">
        <v>467172</v>
      </c>
      <c r="N18" s="13">
        <f t="shared" ref="N18:N41" si="0">L18+M18</f>
        <v>521182</v>
      </c>
      <c r="O18" s="354">
        <v>58723</v>
      </c>
      <c r="P18" s="354">
        <v>504703</v>
      </c>
      <c r="Q18" s="354">
        <v>563426</v>
      </c>
      <c r="R18" s="354">
        <v>62760</v>
      </c>
      <c r="S18" s="354">
        <v>541439</v>
      </c>
      <c r="T18" s="354">
        <v>604199</v>
      </c>
      <c r="U18" s="354">
        <v>66456</v>
      </c>
      <c r="V18" s="354">
        <v>584602</v>
      </c>
      <c r="W18" s="354">
        <v>651058</v>
      </c>
      <c r="X18" s="44" t="s">
        <v>489</v>
      </c>
    </row>
    <row r="19" spans="1:24" s="14" customFormat="1" ht="15" customHeight="1">
      <c r="A19" s="11">
        <v>13</v>
      </c>
      <c r="B19" s="40" t="s">
        <v>91</v>
      </c>
      <c r="C19" s="40"/>
      <c r="D19" s="40"/>
      <c r="E19" s="40"/>
      <c r="F19" s="80"/>
      <c r="G19" s="13"/>
      <c r="H19" s="13"/>
      <c r="I19" s="164">
        <v>21531</v>
      </c>
      <c r="J19" s="40">
        <v>468196</v>
      </c>
      <c r="K19" s="302">
        <v>489727</v>
      </c>
      <c r="L19" s="164">
        <v>37493</v>
      </c>
      <c r="M19" s="40">
        <v>683248</v>
      </c>
      <c r="N19" s="13">
        <f t="shared" si="0"/>
        <v>720741</v>
      </c>
      <c r="O19" s="354">
        <v>41080</v>
      </c>
      <c r="P19" s="354">
        <v>727842</v>
      </c>
      <c r="Q19" s="354">
        <v>768922</v>
      </c>
      <c r="R19" s="354">
        <v>44219</v>
      </c>
      <c r="S19" s="354">
        <v>772527</v>
      </c>
      <c r="T19" s="354">
        <v>816746</v>
      </c>
      <c r="U19" s="354">
        <v>40770</v>
      </c>
      <c r="V19" s="354">
        <v>774454</v>
      </c>
      <c r="W19" s="354">
        <v>815224</v>
      </c>
      <c r="X19" s="44" t="s">
        <v>407</v>
      </c>
    </row>
    <row r="20" spans="1:24" s="14" customFormat="1" ht="15" customHeight="1">
      <c r="A20" s="11">
        <v>14</v>
      </c>
      <c r="B20" s="40" t="s">
        <v>92</v>
      </c>
      <c r="C20" s="40">
        <v>37673</v>
      </c>
      <c r="D20" s="40">
        <v>432408</v>
      </c>
      <c r="E20" s="40">
        <f t="shared" ref="E20:E28" si="1">C20+D20</f>
        <v>470081</v>
      </c>
      <c r="F20" s="13">
        <v>42790</v>
      </c>
      <c r="G20" s="13">
        <v>482181</v>
      </c>
      <c r="H20" s="13">
        <f t="shared" ref="H20:H26" si="2">F20+G20</f>
        <v>524971</v>
      </c>
      <c r="I20" s="164">
        <v>38341</v>
      </c>
      <c r="J20" s="40">
        <v>589438</v>
      </c>
      <c r="K20" s="13">
        <v>627779</v>
      </c>
      <c r="L20" s="164">
        <v>40056</v>
      </c>
      <c r="M20" s="40">
        <v>645300</v>
      </c>
      <c r="N20" s="13">
        <f t="shared" si="0"/>
        <v>685356</v>
      </c>
      <c r="O20" s="354">
        <v>44230</v>
      </c>
      <c r="P20" s="354">
        <v>707373</v>
      </c>
      <c r="Q20" s="354">
        <v>751603</v>
      </c>
      <c r="R20" s="354">
        <v>45685</v>
      </c>
      <c r="S20" s="354">
        <v>794046</v>
      </c>
      <c r="T20" s="354">
        <v>839731</v>
      </c>
      <c r="U20" s="354">
        <v>53369</v>
      </c>
      <c r="V20" s="354">
        <v>864231</v>
      </c>
      <c r="W20" s="354">
        <v>917600</v>
      </c>
      <c r="X20" s="44" t="s">
        <v>408</v>
      </c>
    </row>
    <row r="21" spans="1:24" s="14" customFormat="1" ht="15" customHeight="1">
      <c r="A21" s="11">
        <v>15</v>
      </c>
      <c r="B21" s="40" t="s">
        <v>93</v>
      </c>
      <c r="C21" s="40">
        <v>232766</v>
      </c>
      <c r="D21" s="40">
        <v>1637545</v>
      </c>
      <c r="E21" s="40">
        <f t="shared" si="1"/>
        <v>1870311</v>
      </c>
      <c r="F21" s="13">
        <v>238730</v>
      </c>
      <c r="G21" s="13">
        <v>1789770</v>
      </c>
      <c r="H21" s="13">
        <f t="shared" si="2"/>
        <v>2028500</v>
      </c>
      <c r="I21" s="164">
        <v>244713</v>
      </c>
      <c r="J21" s="40">
        <v>1942685</v>
      </c>
      <c r="K21" s="13">
        <v>2187398</v>
      </c>
      <c r="L21" s="164">
        <v>244618</v>
      </c>
      <c r="M21" s="40">
        <v>2088188</v>
      </c>
      <c r="N21" s="13">
        <f t="shared" si="0"/>
        <v>2332806</v>
      </c>
      <c r="O21" s="354">
        <v>266932</v>
      </c>
      <c r="P21" s="354">
        <v>2304272</v>
      </c>
      <c r="Q21" s="354">
        <v>2571204</v>
      </c>
      <c r="R21" s="354">
        <v>293926</v>
      </c>
      <c r="S21" s="354">
        <v>2525726</v>
      </c>
      <c r="T21" s="354">
        <v>2819652</v>
      </c>
      <c r="U21" s="354">
        <v>321050</v>
      </c>
      <c r="V21" s="354">
        <v>2731851</v>
      </c>
      <c r="W21" s="354">
        <v>3052901</v>
      </c>
      <c r="X21" s="44" t="s">
        <v>409</v>
      </c>
    </row>
    <row r="22" spans="1:24" s="14" customFormat="1" ht="15" customHeight="1">
      <c r="A22" s="11">
        <v>16</v>
      </c>
      <c r="B22" s="40" t="s">
        <v>94</v>
      </c>
      <c r="C22" s="40">
        <v>35666</v>
      </c>
      <c r="D22" s="40">
        <v>413591</v>
      </c>
      <c r="E22" s="40">
        <f t="shared" si="1"/>
        <v>449257</v>
      </c>
      <c r="F22" s="13">
        <v>38975</v>
      </c>
      <c r="G22" s="13">
        <v>450541</v>
      </c>
      <c r="H22" s="13">
        <f t="shared" si="2"/>
        <v>489516</v>
      </c>
      <c r="I22" s="164">
        <v>41470</v>
      </c>
      <c r="J22" s="40">
        <v>488283</v>
      </c>
      <c r="K22" s="13">
        <v>529753</v>
      </c>
      <c r="L22" s="164">
        <v>37335</v>
      </c>
      <c r="M22" s="40">
        <v>535918</v>
      </c>
      <c r="N22" s="13">
        <f t="shared" si="0"/>
        <v>573253</v>
      </c>
      <c r="O22" s="354" t="s">
        <v>95</v>
      </c>
      <c r="P22" s="354">
        <v>577974</v>
      </c>
      <c r="Q22" s="354">
        <v>617681</v>
      </c>
      <c r="R22" s="354">
        <v>37613</v>
      </c>
      <c r="S22" s="354">
        <v>596611</v>
      </c>
      <c r="T22" s="354">
        <v>634224</v>
      </c>
      <c r="U22" s="354" t="s">
        <v>480</v>
      </c>
      <c r="V22" s="354" t="s">
        <v>480</v>
      </c>
      <c r="W22" s="354" t="s">
        <v>480</v>
      </c>
      <c r="X22" s="44" t="s">
        <v>410</v>
      </c>
    </row>
    <row r="23" spans="1:24" s="14" customFormat="1" ht="15" customHeight="1">
      <c r="A23" s="11">
        <v>17</v>
      </c>
      <c r="B23" s="40" t="s">
        <v>315</v>
      </c>
      <c r="C23" s="40">
        <v>347143</v>
      </c>
      <c r="D23" s="40">
        <v>2685596</v>
      </c>
      <c r="E23" s="40">
        <f t="shared" si="1"/>
        <v>3032739</v>
      </c>
      <c r="F23" s="13">
        <v>403448</v>
      </c>
      <c r="G23" s="13">
        <v>2983127</v>
      </c>
      <c r="H23" s="13">
        <f t="shared" si="2"/>
        <v>3386575</v>
      </c>
      <c r="I23" s="164">
        <v>181483</v>
      </c>
      <c r="J23" s="40">
        <v>1858475</v>
      </c>
      <c r="K23" s="13">
        <v>2039958</v>
      </c>
      <c r="L23" s="164">
        <v>196700</v>
      </c>
      <c r="M23" s="40">
        <v>2006225</v>
      </c>
      <c r="N23" s="13">
        <f t="shared" si="0"/>
        <v>2202925</v>
      </c>
      <c r="O23" s="354" t="s">
        <v>96</v>
      </c>
      <c r="P23" s="354">
        <v>2163928</v>
      </c>
      <c r="Q23" s="354">
        <v>2368818</v>
      </c>
      <c r="R23" s="354">
        <v>204890</v>
      </c>
      <c r="S23" s="354">
        <v>2163928</v>
      </c>
      <c r="T23" s="354">
        <v>2368818</v>
      </c>
      <c r="U23" s="354">
        <v>225413</v>
      </c>
      <c r="V23" s="354">
        <v>2489097</v>
      </c>
      <c r="W23" s="354">
        <v>2714510</v>
      </c>
      <c r="X23" s="44" t="s">
        <v>411</v>
      </c>
    </row>
    <row r="24" spans="1:24" s="14" customFormat="1" ht="15" customHeight="1">
      <c r="A24" s="11">
        <v>18</v>
      </c>
      <c r="B24" s="40" t="s">
        <v>97</v>
      </c>
      <c r="C24" s="40">
        <v>122399</v>
      </c>
      <c r="D24" s="40">
        <v>1090566</v>
      </c>
      <c r="E24" s="40">
        <f t="shared" si="1"/>
        <v>1212965</v>
      </c>
      <c r="F24" s="13">
        <v>135057</v>
      </c>
      <c r="G24" s="13">
        <v>1202899</v>
      </c>
      <c r="H24" s="13">
        <f t="shared" si="2"/>
        <v>1337956</v>
      </c>
      <c r="I24" s="164">
        <v>148271</v>
      </c>
      <c r="J24" s="40">
        <v>1342498</v>
      </c>
      <c r="K24" s="13">
        <v>1490769</v>
      </c>
      <c r="L24" s="164">
        <v>150515</v>
      </c>
      <c r="M24" s="40">
        <v>1417499</v>
      </c>
      <c r="N24" s="13">
        <f t="shared" si="0"/>
        <v>1568014</v>
      </c>
      <c r="O24" s="354">
        <v>163003</v>
      </c>
      <c r="P24" s="354">
        <v>1549699</v>
      </c>
      <c r="Q24" s="354">
        <v>1712702</v>
      </c>
      <c r="R24" s="354">
        <v>131121</v>
      </c>
      <c r="S24" s="354">
        <v>1679622</v>
      </c>
      <c r="T24" s="354">
        <v>1810743</v>
      </c>
      <c r="U24" s="354">
        <v>140099</v>
      </c>
      <c r="V24" s="354">
        <v>1794489</v>
      </c>
      <c r="W24" s="354">
        <v>1934588</v>
      </c>
      <c r="X24" s="44" t="s">
        <v>412</v>
      </c>
    </row>
    <row r="25" spans="1:24" s="14" customFormat="1" ht="15" customHeight="1">
      <c r="A25" s="11">
        <v>19</v>
      </c>
      <c r="B25" s="40" t="s">
        <v>98</v>
      </c>
      <c r="C25" s="40">
        <v>37914</v>
      </c>
      <c r="D25" s="40">
        <v>521242</v>
      </c>
      <c r="E25" s="40">
        <f t="shared" si="1"/>
        <v>559156</v>
      </c>
      <c r="F25" s="13">
        <v>41975</v>
      </c>
      <c r="G25" s="13">
        <v>563513</v>
      </c>
      <c r="H25" s="13">
        <f t="shared" si="2"/>
        <v>605488</v>
      </c>
      <c r="I25" s="164">
        <v>45771</v>
      </c>
      <c r="J25" s="40">
        <v>600709</v>
      </c>
      <c r="K25" s="13">
        <v>646480</v>
      </c>
      <c r="L25" s="164">
        <v>48060</v>
      </c>
      <c r="M25" s="40">
        <v>537320</v>
      </c>
      <c r="N25" s="13">
        <f t="shared" si="0"/>
        <v>585380</v>
      </c>
      <c r="O25" s="354">
        <v>50628</v>
      </c>
      <c r="P25" s="354">
        <v>587591</v>
      </c>
      <c r="Q25" s="354">
        <v>638219</v>
      </c>
      <c r="R25" s="354">
        <v>44815</v>
      </c>
      <c r="S25" s="354">
        <v>618027</v>
      </c>
      <c r="T25" s="354">
        <v>662842</v>
      </c>
      <c r="U25" s="354" t="s">
        <v>480</v>
      </c>
      <c r="V25" s="354" t="s">
        <v>480</v>
      </c>
      <c r="W25" s="354" t="s">
        <v>480</v>
      </c>
      <c r="X25" s="44" t="s">
        <v>413</v>
      </c>
    </row>
    <row r="26" spans="1:24" s="14" customFormat="1" ht="15" customHeight="1">
      <c r="A26" s="11">
        <v>20</v>
      </c>
      <c r="B26" s="40" t="s">
        <v>99</v>
      </c>
      <c r="C26" s="40">
        <v>143346</v>
      </c>
      <c r="D26" s="40">
        <v>1550626</v>
      </c>
      <c r="E26" s="40">
        <f t="shared" si="1"/>
        <v>1693972</v>
      </c>
      <c r="F26" s="13">
        <v>160299</v>
      </c>
      <c r="G26" s="13">
        <v>1710750</v>
      </c>
      <c r="H26" s="13">
        <f t="shared" si="2"/>
        <v>1871049</v>
      </c>
      <c r="I26" s="164">
        <v>157305</v>
      </c>
      <c r="J26" s="40">
        <v>1804322</v>
      </c>
      <c r="K26" s="13">
        <v>1961627</v>
      </c>
      <c r="L26" s="164">
        <v>168556</v>
      </c>
      <c r="M26" s="40">
        <v>1952457</v>
      </c>
      <c r="N26" s="13">
        <f t="shared" si="0"/>
        <v>2121013</v>
      </c>
      <c r="O26" s="354">
        <v>170440</v>
      </c>
      <c r="P26" s="354">
        <v>2078800</v>
      </c>
      <c r="Q26" s="354">
        <v>2249240</v>
      </c>
      <c r="R26" s="354">
        <v>193468</v>
      </c>
      <c r="S26" s="354">
        <v>2230125</v>
      </c>
      <c r="T26" s="354">
        <v>2423593</v>
      </c>
      <c r="U26" s="354">
        <v>208904</v>
      </c>
      <c r="V26" s="354">
        <v>2374202</v>
      </c>
      <c r="W26" s="354">
        <v>2583106</v>
      </c>
      <c r="X26" s="44" t="s">
        <v>414</v>
      </c>
    </row>
    <row r="27" spans="1:24" s="14" customFormat="1" ht="15" customHeight="1">
      <c r="A27" s="11">
        <v>21</v>
      </c>
      <c r="B27" s="40" t="s">
        <v>486</v>
      </c>
      <c r="C27" s="40">
        <v>43423</v>
      </c>
      <c r="D27" s="40">
        <v>23465</v>
      </c>
      <c r="E27" s="40">
        <f t="shared" si="1"/>
        <v>66888</v>
      </c>
      <c r="F27" s="164" t="s">
        <v>100</v>
      </c>
      <c r="G27" s="13">
        <v>527156</v>
      </c>
      <c r="H27" s="13">
        <f>154921+G27</f>
        <v>682077</v>
      </c>
      <c r="I27" s="164" t="s">
        <v>101</v>
      </c>
      <c r="J27" s="40">
        <v>527156</v>
      </c>
      <c r="K27" s="13">
        <v>682271</v>
      </c>
      <c r="L27" s="164">
        <v>41805</v>
      </c>
      <c r="M27" s="40">
        <v>378955</v>
      </c>
      <c r="N27" s="13">
        <f t="shared" si="0"/>
        <v>420760</v>
      </c>
      <c r="O27" s="354">
        <v>45091</v>
      </c>
      <c r="P27" s="354">
        <v>426960</v>
      </c>
      <c r="Q27" s="354">
        <v>472051</v>
      </c>
      <c r="R27" s="354">
        <v>2392</v>
      </c>
      <c r="S27" s="354">
        <v>56259</v>
      </c>
      <c r="T27" s="354">
        <v>58651</v>
      </c>
      <c r="U27" s="354">
        <v>19431</v>
      </c>
      <c r="V27" s="354">
        <v>246302</v>
      </c>
      <c r="W27" s="354">
        <v>265733</v>
      </c>
      <c r="X27" s="44" t="s">
        <v>490</v>
      </c>
    </row>
    <row r="28" spans="1:24" s="14" customFormat="1" ht="15" customHeight="1">
      <c r="A28" s="11">
        <v>22</v>
      </c>
      <c r="B28" s="40" t="s">
        <v>102</v>
      </c>
      <c r="C28" s="40">
        <v>70645</v>
      </c>
      <c r="D28" s="40">
        <v>565496</v>
      </c>
      <c r="E28" s="40">
        <f t="shared" si="1"/>
        <v>636141</v>
      </c>
      <c r="F28" s="13">
        <v>103868</v>
      </c>
      <c r="G28" s="13">
        <v>764583</v>
      </c>
      <c r="H28" s="13">
        <f>F28+G28</f>
        <v>868451</v>
      </c>
      <c r="I28" s="164">
        <v>87337</v>
      </c>
      <c r="J28" s="40">
        <v>705662</v>
      </c>
      <c r="K28" s="13">
        <v>792999</v>
      </c>
      <c r="L28" s="164">
        <v>91999</v>
      </c>
      <c r="M28" s="40">
        <v>761702</v>
      </c>
      <c r="N28" s="13">
        <f t="shared" si="0"/>
        <v>853701</v>
      </c>
      <c r="O28" s="354">
        <v>97749</v>
      </c>
      <c r="P28" s="354">
        <v>818423</v>
      </c>
      <c r="Q28" s="354">
        <v>916172</v>
      </c>
      <c r="R28" s="354">
        <v>104574</v>
      </c>
      <c r="S28" s="354">
        <v>872620</v>
      </c>
      <c r="T28" s="354">
        <v>977194</v>
      </c>
      <c r="U28" s="354">
        <v>110513</v>
      </c>
      <c r="V28" s="354">
        <v>941301</v>
      </c>
      <c r="W28" s="354">
        <v>1051814</v>
      </c>
      <c r="X28" s="44" t="s">
        <v>415</v>
      </c>
    </row>
    <row r="29" spans="1:24" s="14" customFormat="1" ht="15" customHeight="1">
      <c r="A29" s="11">
        <v>23</v>
      </c>
      <c r="B29" s="40" t="s">
        <v>103</v>
      </c>
      <c r="C29" s="40"/>
      <c r="D29" s="40"/>
      <c r="E29" s="40"/>
      <c r="F29" s="13"/>
      <c r="G29" s="13"/>
      <c r="H29" s="13"/>
      <c r="I29" s="164"/>
      <c r="J29" s="40"/>
      <c r="K29" s="13"/>
      <c r="L29" s="164">
        <v>28730</v>
      </c>
      <c r="M29" s="40">
        <v>138118</v>
      </c>
      <c r="N29" s="13">
        <f t="shared" si="0"/>
        <v>166848</v>
      </c>
      <c r="O29" s="354">
        <v>30387</v>
      </c>
      <c r="P29" s="354">
        <v>158110</v>
      </c>
      <c r="Q29" s="354">
        <v>188497</v>
      </c>
      <c r="R29" s="354">
        <v>32113</v>
      </c>
      <c r="S29" s="354">
        <v>181225</v>
      </c>
      <c r="T29" s="354">
        <v>213338</v>
      </c>
      <c r="U29" s="354">
        <v>31404</v>
      </c>
      <c r="V29" s="354">
        <v>200753</v>
      </c>
      <c r="W29" s="354">
        <v>232157</v>
      </c>
      <c r="X29" s="44" t="s">
        <v>416</v>
      </c>
    </row>
    <row r="30" spans="1:24" s="14" customFormat="1" ht="15" customHeight="1">
      <c r="A30" s="11">
        <v>24</v>
      </c>
      <c r="B30" s="40" t="s">
        <v>104</v>
      </c>
      <c r="C30" s="40">
        <v>37693</v>
      </c>
      <c r="D30" s="40">
        <v>964091</v>
      </c>
      <c r="E30" s="40">
        <f>C30+D30</f>
        <v>1001784</v>
      </c>
      <c r="F30" s="13">
        <v>28069</v>
      </c>
      <c r="G30" s="13">
        <v>1039371</v>
      </c>
      <c r="H30" s="13">
        <f>F30+G30</f>
        <v>1067440</v>
      </c>
      <c r="I30" s="164">
        <v>31286</v>
      </c>
      <c r="J30" s="40">
        <v>1112114</v>
      </c>
      <c r="K30" s="13">
        <v>1143400</v>
      </c>
      <c r="L30" s="164">
        <v>37412</v>
      </c>
      <c r="M30" s="40">
        <v>1189720</v>
      </c>
      <c r="N30" s="13">
        <f t="shared" si="0"/>
        <v>1227132</v>
      </c>
      <c r="O30" s="354">
        <v>40793</v>
      </c>
      <c r="P30" s="354">
        <v>1420737</v>
      </c>
      <c r="Q30" s="354">
        <v>1461530</v>
      </c>
      <c r="R30" s="354">
        <v>43494</v>
      </c>
      <c r="S30" s="354">
        <v>1498669</v>
      </c>
      <c r="T30" s="354">
        <v>1542163</v>
      </c>
      <c r="U30" s="354">
        <v>46244</v>
      </c>
      <c r="V30" s="354">
        <v>1586438</v>
      </c>
      <c r="W30" s="354">
        <v>1632682</v>
      </c>
      <c r="X30" s="44" t="s">
        <v>417</v>
      </c>
    </row>
    <row r="31" spans="1:24" s="14" customFormat="1" ht="15" customHeight="1">
      <c r="A31" s="11">
        <v>25</v>
      </c>
      <c r="B31" s="40" t="s">
        <v>105</v>
      </c>
      <c r="C31" s="40">
        <v>58633</v>
      </c>
      <c r="D31" s="40">
        <v>349889</v>
      </c>
      <c r="E31" s="40">
        <f>C31+D31</f>
        <v>408522</v>
      </c>
      <c r="F31" s="13">
        <v>68798</v>
      </c>
      <c r="G31" s="13">
        <v>411540</v>
      </c>
      <c r="H31" s="13">
        <f>F31+G31</f>
        <v>480338</v>
      </c>
      <c r="I31" s="164">
        <v>78963</v>
      </c>
      <c r="J31" s="40">
        <v>468191</v>
      </c>
      <c r="K31" s="13">
        <v>547154</v>
      </c>
      <c r="L31" s="164">
        <v>82109</v>
      </c>
      <c r="M31" s="40">
        <v>494139</v>
      </c>
      <c r="N31" s="13">
        <f t="shared" si="0"/>
        <v>576248</v>
      </c>
      <c r="O31" s="354">
        <v>84641</v>
      </c>
      <c r="P31" s="354">
        <v>521048</v>
      </c>
      <c r="Q31" s="354">
        <v>605689</v>
      </c>
      <c r="R31" s="354">
        <v>51819</v>
      </c>
      <c r="S31" s="354">
        <v>449528</v>
      </c>
      <c r="T31" s="354">
        <v>501347</v>
      </c>
      <c r="U31" s="354" t="s">
        <v>480</v>
      </c>
      <c r="V31" s="354" t="s">
        <v>480</v>
      </c>
      <c r="W31" s="354" t="s">
        <v>480</v>
      </c>
      <c r="X31" s="44" t="s">
        <v>418</v>
      </c>
    </row>
    <row r="32" spans="1:24" s="14" customFormat="1" ht="15" customHeight="1">
      <c r="A32" s="11">
        <v>26</v>
      </c>
      <c r="B32" s="40" t="s">
        <v>485</v>
      </c>
      <c r="C32" s="40">
        <v>67670</v>
      </c>
      <c r="D32" s="40">
        <v>377048</v>
      </c>
      <c r="E32" s="40">
        <f>C32+D32</f>
        <v>444718</v>
      </c>
      <c r="F32" s="13">
        <v>70787</v>
      </c>
      <c r="G32" s="13">
        <v>425519</v>
      </c>
      <c r="H32" s="13">
        <f>F32+G32</f>
        <v>496306</v>
      </c>
      <c r="I32" s="164">
        <v>178773</v>
      </c>
      <c r="J32" s="40">
        <v>1099585</v>
      </c>
      <c r="K32" s="13">
        <v>1278358</v>
      </c>
      <c r="L32" s="164">
        <v>185305</v>
      </c>
      <c r="M32" s="40">
        <v>1153889</v>
      </c>
      <c r="N32" s="13">
        <f t="shared" si="0"/>
        <v>1339194</v>
      </c>
      <c r="O32" s="354">
        <v>191541</v>
      </c>
      <c r="P32" s="354">
        <v>1210097</v>
      </c>
      <c r="Q32" s="354">
        <v>1401638</v>
      </c>
      <c r="R32" s="354">
        <v>98680</v>
      </c>
      <c r="S32" s="354">
        <v>642199</v>
      </c>
      <c r="T32" s="354">
        <v>740879</v>
      </c>
      <c r="U32" s="354">
        <v>103205</v>
      </c>
      <c r="V32" s="354">
        <v>696987</v>
      </c>
      <c r="W32" s="354">
        <v>800192</v>
      </c>
      <c r="X32" s="44" t="s">
        <v>491</v>
      </c>
    </row>
    <row r="33" spans="1:24" s="14" customFormat="1" ht="15" customHeight="1">
      <c r="A33" s="11">
        <v>27</v>
      </c>
      <c r="B33" s="40" t="s">
        <v>106</v>
      </c>
      <c r="C33" s="40"/>
      <c r="D33" s="40"/>
      <c r="E33" s="40"/>
      <c r="F33" s="13"/>
      <c r="G33" s="13"/>
      <c r="H33" s="13"/>
      <c r="I33" s="164"/>
      <c r="J33" s="40"/>
      <c r="K33" s="13"/>
      <c r="L33" s="164">
        <v>35790</v>
      </c>
      <c r="M33" s="40">
        <v>209376</v>
      </c>
      <c r="N33" s="13">
        <f t="shared" si="0"/>
        <v>245166</v>
      </c>
      <c r="O33" s="354">
        <v>38606</v>
      </c>
      <c r="P33" s="354">
        <v>235400</v>
      </c>
      <c r="Q33" s="354">
        <v>274006</v>
      </c>
      <c r="R33" s="354">
        <v>39346</v>
      </c>
      <c r="S33" s="354">
        <v>264944</v>
      </c>
      <c r="T33" s="354">
        <v>304290</v>
      </c>
      <c r="U33" s="354" t="s">
        <v>480</v>
      </c>
      <c r="V33" s="354" t="s">
        <v>480</v>
      </c>
      <c r="W33" s="354" t="s">
        <v>480</v>
      </c>
      <c r="X33" s="44" t="s">
        <v>419</v>
      </c>
    </row>
    <row r="34" spans="1:24" s="14" customFormat="1" ht="15" customHeight="1">
      <c r="A34" s="11">
        <v>28</v>
      </c>
      <c r="B34" s="40" t="s">
        <v>107</v>
      </c>
      <c r="C34" s="40">
        <v>32406</v>
      </c>
      <c r="D34" s="40">
        <v>440743</v>
      </c>
      <c r="E34" s="40">
        <f>C34+D34</f>
        <v>473149</v>
      </c>
      <c r="F34" s="13">
        <v>53281</v>
      </c>
      <c r="G34" s="13">
        <v>899250</v>
      </c>
      <c r="H34" s="13">
        <f>F34+G34</f>
        <v>952531</v>
      </c>
      <c r="I34" s="164">
        <v>37477</v>
      </c>
      <c r="J34" s="40">
        <v>516396</v>
      </c>
      <c r="K34" s="13">
        <v>553873</v>
      </c>
      <c r="L34" s="164">
        <v>39298</v>
      </c>
      <c r="M34" s="40">
        <v>557922</v>
      </c>
      <c r="N34" s="13">
        <f t="shared" si="0"/>
        <v>597220</v>
      </c>
      <c r="O34" s="354">
        <v>41691</v>
      </c>
      <c r="P34" s="354">
        <v>612350</v>
      </c>
      <c r="Q34" s="354">
        <v>654041</v>
      </c>
      <c r="R34" s="354">
        <v>43875</v>
      </c>
      <c r="S34" s="354">
        <v>666800</v>
      </c>
      <c r="T34" s="354">
        <v>710675</v>
      </c>
      <c r="U34" s="354">
        <v>45883</v>
      </c>
      <c r="V34" s="354">
        <v>717807</v>
      </c>
      <c r="W34" s="354">
        <v>763690</v>
      </c>
      <c r="X34" s="44" t="s">
        <v>420</v>
      </c>
    </row>
    <row r="35" spans="1:24" s="14" customFormat="1" ht="15" customHeight="1">
      <c r="A35" s="11">
        <v>29</v>
      </c>
      <c r="B35" s="40" t="s">
        <v>244</v>
      </c>
      <c r="C35" s="40"/>
      <c r="D35" s="40"/>
      <c r="E35" s="40"/>
      <c r="F35" s="13"/>
      <c r="G35" s="13"/>
      <c r="H35" s="13"/>
      <c r="I35" s="164"/>
      <c r="J35" s="40"/>
      <c r="K35" s="13"/>
      <c r="L35" s="164">
        <v>47805</v>
      </c>
      <c r="M35" s="40">
        <v>324739</v>
      </c>
      <c r="N35" s="13">
        <f t="shared" si="0"/>
        <v>372544</v>
      </c>
      <c r="O35" s="354">
        <v>50121</v>
      </c>
      <c r="P35" s="354">
        <v>362183</v>
      </c>
      <c r="Q35" s="354">
        <v>412304</v>
      </c>
      <c r="R35" s="354">
        <v>51030</v>
      </c>
      <c r="S35" s="354">
        <v>394332</v>
      </c>
      <c r="T35" s="354">
        <v>445362</v>
      </c>
      <c r="U35" s="354" t="s">
        <v>480</v>
      </c>
      <c r="V35" s="354" t="s">
        <v>480</v>
      </c>
      <c r="W35" s="354" t="s">
        <v>480</v>
      </c>
      <c r="X35" s="44" t="s">
        <v>421</v>
      </c>
    </row>
    <row r="36" spans="1:24" s="14" customFormat="1" ht="15" customHeight="1">
      <c r="A36" s="11">
        <v>30</v>
      </c>
      <c r="B36" s="40" t="s">
        <v>108</v>
      </c>
      <c r="C36" s="40">
        <v>35401</v>
      </c>
      <c r="D36" s="40">
        <v>1175488</v>
      </c>
      <c r="E36" s="40">
        <f>C36+D36</f>
        <v>1210889</v>
      </c>
      <c r="F36" s="13">
        <v>37623</v>
      </c>
      <c r="G36" s="13">
        <v>1277082</v>
      </c>
      <c r="H36" s="13">
        <f>F36+G36</f>
        <v>1314705</v>
      </c>
      <c r="I36" s="164">
        <v>40598</v>
      </c>
      <c r="J36" s="40">
        <v>1383880</v>
      </c>
      <c r="K36" s="13">
        <v>1424478</v>
      </c>
      <c r="L36" s="164">
        <v>43108</v>
      </c>
      <c r="M36" s="40">
        <v>1509647</v>
      </c>
      <c r="N36" s="13">
        <f t="shared" si="0"/>
        <v>1552755</v>
      </c>
      <c r="O36" s="354">
        <v>47878</v>
      </c>
      <c r="P36" s="354">
        <v>1661784</v>
      </c>
      <c r="Q36" s="354">
        <v>1709662</v>
      </c>
      <c r="R36" s="354">
        <v>53330</v>
      </c>
      <c r="S36" s="354">
        <v>1764765</v>
      </c>
      <c r="T36" s="354">
        <v>1818095</v>
      </c>
      <c r="U36" s="354">
        <v>54122</v>
      </c>
      <c r="V36" s="354">
        <v>1924223</v>
      </c>
      <c r="W36" s="354">
        <v>1978345</v>
      </c>
      <c r="X36" s="44" t="s">
        <v>422</v>
      </c>
    </row>
    <row r="37" spans="1:24" s="14" customFormat="1" ht="15" customHeight="1">
      <c r="A37" s="11">
        <v>31</v>
      </c>
      <c r="B37" s="40" t="s">
        <v>109</v>
      </c>
      <c r="C37" s="40">
        <v>53950</v>
      </c>
      <c r="D37" s="40">
        <v>548902</v>
      </c>
      <c r="E37" s="40">
        <f>C37+D37</f>
        <v>602852</v>
      </c>
      <c r="F37" s="13">
        <v>59241</v>
      </c>
      <c r="G37" s="13">
        <v>620269</v>
      </c>
      <c r="H37" s="13">
        <f>F37+G37</f>
        <v>679510</v>
      </c>
      <c r="I37" s="164">
        <v>76504</v>
      </c>
      <c r="J37" s="40">
        <v>691235</v>
      </c>
      <c r="K37" s="13">
        <v>767739</v>
      </c>
      <c r="L37" s="164">
        <v>77960</v>
      </c>
      <c r="M37" s="40">
        <v>755391</v>
      </c>
      <c r="N37" s="13">
        <f t="shared" si="0"/>
        <v>833351</v>
      </c>
      <c r="O37" s="354">
        <v>71460</v>
      </c>
      <c r="P37" s="354">
        <v>883433</v>
      </c>
      <c r="Q37" s="354">
        <v>954893</v>
      </c>
      <c r="R37" s="354">
        <v>73108</v>
      </c>
      <c r="S37" s="354">
        <v>883433</v>
      </c>
      <c r="T37" s="354">
        <v>956541</v>
      </c>
      <c r="U37" s="354">
        <v>75194</v>
      </c>
      <c r="V37" s="354">
        <v>962045</v>
      </c>
      <c r="W37" s="354">
        <v>1037239</v>
      </c>
      <c r="X37" s="44" t="s">
        <v>423</v>
      </c>
    </row>
    <row r="38" spans="1:24" s="14" customFormat="1" ht="15" customHeight="1">
      <c r="A38" s="11">
        <v>32</v>
      </c>
      <c r="B38" s="40" t="s">
        <v>110</v>
      </c>
      <c r="C38" s="40"/>
      <c r="D38" s="40"/>
      <c r="E38" s="40"/>
      <c r="F38" s="13"/>
      <c r="G38" s="13"/>
      <c r="H38" s="13"/>
      <c r="I38" s="164"/>
      <c r="J38" s="40"/>
      <c r="K38" s="13"/>
      <c r="L38" s="164">
        <v>61481</v>
      </c>
      <c r="M38" s="40">
        <v>195099</v>
      </c>
      <c r="N38" s="13">
        <f t="shared" si="0"/>
        <v>256580</v>
      </c>
      <c r="O38" s="354">
        <v>63111</v>
      </c>
      <c r="P38" s="354">
        <v>213654</v>
      </c>
      <c r="Q38" s="354">
        <v>276765</v>
      </c>
      <c r="R38" s="354">
        <v>64259</v>
      </c>
      <c r="S38" s="354">
        <v>239524</v>
      </c>
      <c r="T38" s="354">
        <v>303783</v>
      </c>
      <c r="U38" s="354">
        <v>64293</v>
      </c>
      <c r="V38" s="354">
        <v>259563</v>
      </c>
      <c r="W38" s="354">
        <v>323856</v>
      </c>
      <c r="X38" s="44" t="s">
        <v>424</v>
      </c>
    </row>
    <row r="39" spans="1:24" s="14" customFormat="1" ht="15" customHeight="1">
      <c r="A39" s="11">
        <v>33</v>
      </c>
      <c r="B39" s="40" t="s">
        <v>111</v>
      </c>
      <c r="C39" s="40">
        <v>11177</v>
      </c>
      <c r="D39" s="40">
        <v>411965</v>
      </c>
      <c r="E39" s="40">
        <f>C39+D39</f>
        <v>423142</v>
      </c>
      <c r="F39" s="13">
        <v>13817</v>
      </c>
      <c r="G39" s="13">
        <v>406124</v>
      </c>
      <c r="H39" s="13">
        <f>F39+G39</f>
        <v>419941</v>
      </c>
      <c r="I39" s="164">
        <v>27655</v>
      </c>
      <c r="J39" s="40">
        <v>384755</v>
      </c>
      <c r="K39" s="13">
        <v>412410</v>
      </c>
      <c r="L39" s="164">
        <v>21284</v>
      </c>
      <c r="M39" s="40">
        <v>437482</v>
      </c>
      <c r="N39" s="13">
        <f t="shared" si="0"/>
        <v>458766</v>
      </c>
      <c r="O39" s="354">
        <v>25534</v>
      </c>
      <c r="P39" s="354">
        <v>499701</v>
      </c>
      <c r="Q39" s="354">
        <v>525235</v>
      </c>
      <c r="R39" s="354">
        <v>27165</v>
      </c>
      <c r="S39" s="354">
        <v>539540</v>
      </c>
      <c r="T39" s="354">
        <v>566705</v>
      </c>
      <c r="U39" s="354">
        <v>27638</v>
      </c>
      <c r="V39" s="354">
        <v>595921</v>
      </c>
      <c r="W39" s="354">
        <v>623559</v>
      </c>
      <c r="X39" s="44" t="s">
        <v>425</v>
      </c>
    </row>
    <row r="40" spans="1:24" s="14" customFormat="1" ht="15" customHeight="1">
      <c r="A40" s="11">
        <v>34</v>
      </c>
      <c r="B40" s="40" t="s">
        <v>112</v>
      </c>
      <c r="C40" s="40">
        <v>58830</v>
      </c>
      <c r="D40" s="40">
        <v>1098204</v>
      </c>
      <c r="E40" s="40">
        <f>C40+D40</f>
        <v>1157034</v>
      </c>
      <c r="F40" s="13">
        <v>62700</v>
      </c>
      <c r="G40" s="13">
        <v>1174399</v>
      </c>
      <c r="H40" s="13">
        <f>F40+G40</f>
        <v>1237099</v>
      </c>
      <c r="I40" s="164">
        <v>61023</v>
      </c>
      <c r="J40" s="40">
        <v>1208654</v>
      </c>
      <c r="K40" s="13">
        <v>1269677</v>
      </c>
      <c r="L40" s="164">
        <v>62399</v>
      </c>
      <c r="M40" s="40">
        <v>1211801</v>
      </c>
      <c r="N40" s="13">
        <f t="shared" si="0"/>
        <v>1274200</v>
      </c>
      <c r="O40" s="354">
        <v>55087</v>
      </c>
      <c r="P40" s="354">
        <v>1220488</v>
      </c>
      <c r="Q40" s="354">
        <v>1275575</v>
      </c>
      <c r="R40" s="354">
        <v>72559</v>
      </c>
      <c r="S40" s="354">
        <v>1402658</v>
      </c>
      <c r="T40" s="354">
        <v>1475217</v>
      </c>
      <c r="U40" s="354">
        <v>79568</v>
      </c>
      <c r="V40" s="354">
        <v>1447209</v>
      </c>
      <c r="W40" s="354">
        <v>1526777</v>
      </c>
      <c r="X40" s="44" t="s">
        <v>426</v>
      </c>
    </row>
    <row r="41" spans="1:24" s="14" customFormat="1" ht="15" customHeight="1">
      <c r="A41" s="11">
        <v>35</v>
      </c>
      <c r="B41" s="40" t="s">
        <v>113</v>
      </c>
      <c r="C41" s="40">
        <v>35623</v>
      </c>
      <c r="D41" s="40">
        <v>362202</v>
      </c>
      <c r="E41" s="40">
        <f>C41+D41</f>
        <v>397825</v>
      </c>
      <c r="F41" s="13">
        <v>37809</v>
      </c>
      <c r="G41" s="13">
        <v>406580</v>
      </c>
      <c r="H41" s="13">
        <f>F41+G41</f>
        <v>444389</v>
      </c>
      <c r="I41" s="164">
        <v>40635</v>
      </c>
      <c r="J41" s="40">
        <v>448963</v>
      </c>
      <c r="K41" s="13">
        <v>489598</v>
      </c>
      <c r="L41" s="164">
        <v>39894</v>
      </c>
      <c r="M41" s="40">
        <v>500779</v>
      </c>
      <c r="N41" s="13">
        <f t="shared" si="0"/>
        <v>540673</v>
      </c>
      <c r="O41" s="354">
        <v>44949</v>
      </c>
      <c r="P41" s="354">
        <v>577257</v>
      </c>
      <c r="Q41" s="354">
        <v>622206</v>
      </c>
      <c r="R41" s="354">
        <v>46573</v>
      </c>
      <c r="S41" s="354">
        <v>630491</v>
      </c>
      <c r="T41" s="354">
        <v>677064</v>
      </c>
      <c r="U41" s="354">
        <v>37022</v>
      </c>
      <c r="V41" s="354">
        <v>670896</v>
      </c>
      <c r="W41" s="354">
        <v>707918</v>
      </c>
      <c r="X41" s="44" t="s">
        <v>427</v>
      </c>
    </row>
    <row r="42" spans="1:24" s="14" customFormat="1" ht="15" customHeight="1">
      <c r="A42" s="11">
        <v>36</v>
      </c>
      <c r="B42" s="40" t="s">
        <v>245</v>
      </c>
      <c r="C42" s="40"/>
      <c r="D42" s="40"/>
      <c r="E42" s="40"/>
      <c r="F42" s="13"/>
      <c r="G42" s="13"/>
      <c r="H42" s="13"/>
      <c r="I42" s="164" t="s">
        <v>26</v>
      </c>
      <c r="J42" s="164" t="s">
        <v>26</v>
      </c>
      <c r="K42" s="164" t="s">
        <v>26</v>
      </c>
      <c r="L42" s="164" t="s">
        <v>26</v>
      </c>
      <c r="M42" s="164" t="s">
        <v>26</v>
      </c>
      <c r="N42" s="164" t="s">
        <v>26</v>
      </c>
      <c r="O42" s="354" t="s">
        <v>26</v>
      </c>
      <c r="P42" s="354" t="s">
        <v>26</v>
      </c>
      <c r="Q42" s="354" t="s">
        <v>26</v>
      </c>
      <c r="R42" s="354">
        <v>34628</v>
      </c>
      <c r="S42" s="354">
        <v>217849</v>
      </c>
      <c r="T42" s="354">
        <v>252477</v>
      </c>
      <c r="U42" s="354">
        <v>33925</v>
      </c>
      <c r="V42" s="354">
        <v>233289</v>
      </c>
      <c r="W42" s="354">
        <v>267214</v>
      </c>
      <c r="X42" s="40" t="s">
        <v>428</v>
      </c>
    </row>
    <row r="43" spans="1:24" s="14" customFormat="1" ht="15" customHeight="1">
      <c r="A43" s="11">
        <v>37</v>
      </c>
      <c r="B43" s="40" t="s">
        <v>114</v>
      </c>
      <c r="C43" s="40">
        <v>97758</v>
      </c>
      <c r="D43" s="40">
        <v>559898</v>
      </c>
      <c r="E43" s="40">
        <f>C43+D43</f>
        <v>657656</v>
      </c>
      <c r="F43" s="13">
        <v>82469</v>
      </c>
      <c r="G43" s="13">
        <v>660420</v>
      </c>
      <c r="H43" s="13">
        <f>F43+G43</f>
        <v>742889</v>
      </c>
      <c r="I43" s="164">
        <v>93573</v>
      </c>
      <c r="J43" s="40">
        <v>735148</v>
      </c>
      <c r="K43" s="13">
        <v>828721</v>
      </c>
      <c r="L43" s="164">
        <v>104078</v>
      </c>
      <c r="M43" s="40">
        <v>837421</v>
      </c>
      <c r="N43" s="13">
        <f t="shared" ref="N43:N56" si="3">L43+M43</f>
        <v>941499</v>
      </c>
      <c r="O43" s="354">
        <v>109009</v>
      </c>
      <c r="P43" s="354">
        <v>909789</v>
      </c>
      <c r="Q43" s="354">
        <v>1018798</v>
      </c>
      <c r="R43" s="354">
        <v>123547</v>
      </c>
      <c r="S43" s="354">
        <v>1012528</v>
      </c>
      <c r="T43" s="354">
        <v>1136075</v>
      </c>
      <c r="U43" s="354">
        <v>135801</v>
      </c>
      <c r="V43" s="354">
        <v>1122119</v>
      </c>
      <c r="W43" s="354">
        <v>1257920</v>
      </c>
      <c r="X43" s="44" t="s">
        <v>429</v>
      </c>
    </row>
    <row r="44" spans="1:24" s="14" customFormat="1" ht="15" customHeight="1">
      <c r="A44" s="11">
        <v>38</v>
      </c>
      <c r="B44" s="40" t="s">
        <v>115</v>
      </c>
      <c r="C44" s="40">
        <v>183313</v>
      </c>
      <c r="D44" s="40">
        <v>1910577</v>
      </c>
      <c r="E44" s="40">
        <f>C44+D44</f>
        <v>2093890</v>
      </c>
      <c r="F44" s="13">
        <v>151581</v>
      </c>
      <c r="G44" s="13">
        <v>2115542</v>
      </c>
      <c r="H44" s="13">
        <f>F44+G44</f>
        <v>2267123</v>
      </c>
      <c r="I44" s="164">
        <v>158040</v>
      </c>
      <c r="J44" s="40">
        <v>2188843</v>
      </c>
      <c r="K44" s="13">
        <v>2346883</v>
      </c>
      <c r="L44" s="164">
        <v>136434</v>
      </c>
      <c r="M44" s="40">
        <v>2048277</v>
      </c>
      <c r="N44" s="13">
        <f t="shared" si="3"/>
        <v>2184711</v>
      </c>
      <c r="O44" s="354">
        <v>128658</v>
      </c>
      <c r="P44" s="354">
        <v>2208427</v>
      </c>
      <c r="Q44" s="354">
        <v>2337085</v>
      </c>
      <c r="R44" s="354">
        <v>137668</v>
      </c>
      <c r="S44" s="354">
        <v>2380965</v>
      </c>
      <c r="T44" s="354">
        <v>2518633</v>
      </c>
      <c r="U44" s="354">
        <v>164560</v>
      </c>
      <c r="V44" s="354">
        <v>2552762</v>
      </c>
      <c r="W44" s="354">
        <v>2717322</v>
      </c>
      <c r="X44" s="44" t="s">
        <v>430</v>
      </c>
    </row>
    <row r="45" spans="1:24" s="14" customFormat="1" ht="15" customHeight="1">
      <c r="A45" s="11">
        <v>39</v>
      </c>
      <c r="B45" s="40" t="s">
        <v>116</v>
      </c>
      <c r="C45" s="40">
        <v>46058</v>
      </c>
      <c r="D45" s="40">
        <v>481249</v>
      </c>
      <c r="E45" s="40">
        <f>C45+D45</f>
        <v>527307</v>
      </c>
      <c r="F45" s="13">
        <v>50292</v>
      </c>
      <c r="G45" s="13">
        <v>528227</v>
      </c>
      <c r="H45" s="13">
        <f>F45+G45</f>
        <v>578519</v>
      </c>
      <c r="I45" s="164">
        <v>56057</v>
      </c>
      <c r="J45" s="40">
        <v>582758</v>
      </c>
      <c r="K45" s="13">
        <v>638815</v>
      </c>
      <c r="L45" s="164">
        <v>70965</v>
      </c>
      <c r="M45" s="40">
        <v>908871</v>
      </c>
      <c r="N45" s="13">
        <f t="shared" si="3"/>
        <v>979836</v>
      </c>
      <c r="O45" s="354">
        <v>107580</v>
      </c>
      <c r="P45" s="354">
        <v>1004165</v>
      </c>
      <c r="Q45" s="354">
        <v>1111745</v>
      </c>
      <c r="R45" s="354">
        <v>115427</v>
      </c>
      <c r="S45" s="354">
        <v>1097801</v>
      </c>
      <c r="T45" s="354">
        <v>1213228</v>
      </c>
      <c r="U45" s="354">
        <v>111521</v>
      </c>
      <c r="V45" s="354">
        <v>1212361</v>
      </c>
      <c r="W45" s="354">
        <v>1323882</v>
      </c>
      <c r="X45" s="44" t="s">
        <v>431</v>
      </c>
    </row>
    <row r="46" spans="1:24" s="14" customFormat="1" ht="15" customHeight="1">
      <c r="A46" s="11">
        <v>40</v>
      </c>
      <c r="B46" s="40" t="s">
        <v>117</v>
      </c>
      <c r="C46" s="40"/>
      <c r="D46" s="40"/>
      <c r="E46" s="40"/>
      <c r="F46" s="13"/>
      <c r="G46" s="13"/>
      <c r="H46" s="13"/>
      <c r="I46" s="164">
        <v>61324</v>
      </c>
      <c r="J46" s="40">
        <v>765376</v>
      </c>
      <c r="K46" s="13">
        <v>826700</v>
      </c>
      <c r="L46" s="164">
        <v>64358</v>
      </c>
      <c r="M46" s="40">
        <v>823423</v>
      </c>
      <c r="N46" s="13">
        <f t="shared" si="3"/>
        <v>887781</v>
      </c>
      <c r="O46" s="354">
        <v>69358</v>
      </c>
      <c r="P46" s="354">
        <v>910065</v>
      </c>
      <c r="Q46" s="354">
        <v>979423</v>
      </c>
      <c r="R46" s="354">
        <v>124334</v>
      </c>
      <c r="S46" s="354">
        <v>1679364</v>
      </c>
      <c r="T46" s="354">
        <v>1803698</v>
      </c>
      <c r="U46" s="354">
        <v>128439</v>
      </c>
      <c r="V46" s="354">
        <v>1797866</v>
      </c>
      <c r="W46" s="354">
        <v>1926305</v>
      </c>
      <c r="X46" s="44" t="s">
        <v>432</v>
      </c>
    </row>
    <row r="47" spans="1:24" s="14" customFormat="1" ht="15" customHeight="1">
      <c r="A47" s="11">
        <v>41</v>
      </c>
      <c r="B47" s="40" t="s">
        <v>118</v>
      </c>
      <c r="C47" s="40"/>
      <c r="D47" s="40"/>
      <c r="E47" s="40"/>
      <c r="F47" s="13"/>
      <c r="G47" s="13"/>
      <c r="H47" s="13"/>
      <c r="I47" s="164" t="s">
        <v>119</v>
      </c>
      <c r="J47" s="40">
        <v>475413</v>
      </c>
      <c r="K47" s="13">
        <v>684454</v>
      </c>
      <c r="L47" s="164">
        <v>4940</v>
      </c>
      <c r="M47" s="40">
        <v>68633</v>
      </c>
      <c r="N47" s="13">
        <f t="shared" si="3"/>
        <v>73573</v>
      </c>
      <c r="O47" s="354">
        <v>75704</v>
      </c>
      <c r="P47" s="354">
        <v>471332</v>
      </c>
      <c r="Q47" s="354">
        <v>547036</v>
      </c>
      <c r="R47" s="354">
        <v>112847</v>
      </c>
      <c r="S47" s="354">
        <v>499928</v>
      </c>
      <c r="T47" s="354">
        <v>612775</v>
      </c>
      <c r="U47" s="354">
        <v>95107</v>
      </c>
      <c r="V47" s="354">
        <v>670069</v>
      </c>
      <c r="W47" s="354">
        <v>765176</v>
      </c>
      <c r="X47" s="44" t="s">
        <v>433</v>
      </c>
    </row>
    <row r="48" spans="1:24" s="14" customFormat="1" ht="15" customHeight="1">
      <c r="A48" s="11">
        <v>42</v>
      </c>
      <c r="B48" s="40" t="s">
        <v>120</v>
      </c>
      <c r="C48" s="40">
        <v>43438</v>
      </c>
      <c r="D48" s="40">
        <v>140334</v>
      </c>
      <c r="E48" s="40">
        <f>C48+D48</f>
        <v>183772</v>
      </c>
      <c r="F48" s="13">
        <v>45740</v>
      </c>
      <c r="G48" s="13">
        <v>155266</v>
      </c>
      <c r="H48" s="13">
        <f>F48+G48</f>
        <v>201006</v>
      </c>
      <c r="I48" s="164">
        <v>48475</v>
      </c>
      <c r="J48" s="40">
        <v>169932</v>
      </c>
      <c r="K48" s="13">
        <v>218407</v>
      </c>
      <c r="L48" s="164">
        <v>48269</v>
      </c>
      <c r="M48" s="40">
        <v>170068</v>
      </c>
      <c r="N48" s="13">
        <f t="shared" si="3"/>
        <v>218337</v>
      </c>
      <c r="O48" s="354">
        <v>50215</v>
      </c>
      <c r="P48" s="354">
        <v>185399</v>
      </c>
      <c r="Q48" s="354">
        <v>235614</v>
      </c>
      <c r="R48" s="354">
        <v>54067</v>
      </c>
      <c r="S48" s="354">
        <v>218301</v>
      </c>
      <c r="T48" s="354">
        <v>272368</v>
      </c>
      <c r="U48" s="354">
        <v>55115</v>
      </c>
      <c r="V48" s="354">
        <v>236300</v>
      </c>
      <c r="W48" s="354">
        <v>291415</v>
      </c>
      <c r="X48" s="44" t="s">
        <v>434</v>
      </c>
    </row>
    <row r="49" spans="1:24" s="14" customFormat="1" ht="15" customHeight="1">
      <c r="A49" s="11">
        <v>43</v>
      </c>
      <c r="B49" s="40" t="s">
        <v>121</v>
      </c>
      <c r="C49" s="40"/>
      <c r="D49" s="40"/>
      <c r="E49" s="40"/>
      <c r="F49" s="13"/>
      <c r="G49" s="13"/>
      <c r="H49" s="13"/>
      <c r="I49" s="164">
        <v>102724</v>
      </c>
      <c r="J49" s="40">
        <v>1138129</v>
      </c>
      <c r="K49" s="13">
        <v>1240853</v>
      </c>
      <c r="L49" s="164">
        <v>178377</v>
      </c>
      <c r="M49" s="40">
        <v>2065507</v>
      </c>
      <c r="N49" s="13">
        <f t="shared" si="3"/>
        <v>2243884</v>
      </c>
      <c r="O49" s="354">
        <v>188474</v>
      </c>
      <c r="P49" s="354">
        <v>2270637</v>
      </c>
      <c r="Q49" s="354">
        <v>2459111</v>
      </c>
      <c r="R49" s="354">
        <v>197967</v>
      </c>
      <c r="S49" s="354">
        <v>2467627</v>
      </c>
      <c r="T49" s="354">
        <v>2665594</v>
      </c>
      <c r="U49" s="354">
        <v>207281</v>
      </c>
      <c r="V49" s="354">
        <v>2679669</v>
      </c>
      <c r="W49" s="354">
        <v>2886950</v>
      </c>
      <c r="X49" s="44" t="s">
        <v>435</v>
      </c>
    </row>
    <row r="50" spans="1:24" s="14" customFormat="1" ht="15" customHeight="1">
      <c r="A50" s="11">
        <v>44</v>
      </c>
      <c r="B50" s="40" t="s">
        <v>122</v>
      </c>
      <c r="C50" s="40"/>
      <c r="D50" s="40"/>
      <c r="E50" s="40"/>
      <c r="F50" s="13"/>
      <c r="G50" s="13"/>
      <c r="H50" s="13"/>
      <c r="I50" s="164"/>
      <c r="J50" s="40"/>
      <c r="K50" s="13"/>
      <c r="L50" s="164">
        <v>60593</v>
      </c>
      <c r="M50" s="40">
        <v>474033</v>
      </c>
      <c r="N50" s="13">
        <f t="shared" si="3"/>
        <v>534626</v>
      </c>
      <c r="O50" s="354">
        <v>64635</v>
      </c>
      <c r="P50" s="354">
        <v>507321</v>
      </c>
      <c r="Q50" s="354">
        <v>571956</v>
      </c>
      <c r="R50" s="354">
        <v>69783</v>
      </c>
      <c r="S50" s="354">
        <v>545899</v>
      </c>
      <c r="T50" s="354">
        <v>615682</v>
      </c>
      <c r="U50" s="354">
        <v>88743</v>
      </c>
      <c r="V50" s="354">
        <v>724169</v>
      </c>
      <c r="W50" s="354">
        <v>812912</v>
      </c>
      <c r="X50" s="44" t="s">
        <v>436</v>
      </c>
    </row>
    <row r="51" spans="1:24" s="14" customFormat="1" ht="15" customHeight="1">
      <c r="A51" s="11">
        <v>45</v>
      </c>
      <c r="B51" s="42" t="s">
        <v>123</v>
      </c>
      <c r="C51" s="40"/>
      <c r="D51" s="40"/>
      <c r="E51" s="40"/>
      <c r="F51" s="13"/>
      <c r="G51" s="13"/>
      <c r="H51" s="13"/>
      <c r="I51" s="164"/>
      <c r="J51" s="40"/>
      <c r="K51" s="13"/>
      <c r="L51" s="164">
        <v>49709</v>
      </c>
      <c r="M51" s="40">
        <v>279757</v>
      </c>
      <c r="N51" s="13">
        <f t="shared" si="3"/>
        <v>329466</v>
      </c>
      <c r="O51" s="354">
        <v>51727</v>
      </c>
      <c r="P51" s="354">
        <v>303764</v>
      </c>
      <c r="Q51" s="354">
        <v>355491</v>
      </c>
      <c r="R51" s="354">
        <v>55722</v>
      </c>
      <c r="S51" s="354">
        <v>334385</v>
      </c>
      <c r="T51" s="354">
        <v>390107</v>
      </c>
      <c r="U51" s="354" t="s">
        <v>480</v>
      </c>
      <c r="V51" s="354" t="s">
        <v>480</v>
      </c>
      <c r="W51" s="354" t="s">
        <v>480</v>
      </c>
      <c r="X51" s="45" t="s">
        <v>437</v>
      </c>
    </row>
    <row r="52" spans="1:24" s="14" customFormat="1" ht="15" customHeight="1">
      <c r="A52" s="11">
        <v>46</v>
      </c>
      <c r="B52" s="40" t="s">
        <v>246</v>
      </c>
      <c r="C52" s="40">
        <v>35632</v>
      </c>
      <c r="D52" s="40">
        <v>421111</v>
      </c>
      <c r="E52" s="40">
        <f>C52+D52</f>
        <v>456743</v>
      </c>
      <c r="F52" s="13">
        <v>39910</v>
      </c>
      <c r="G52" s="13">
        <v>481468</v>
      </c>
      <c r="H52" s="13">
        <f>F52+G52</f>
        <v>521378</v>
      </c>
      <c r="I52" s="164">
        <v>44479</v>
      </c>
      <c r="J52" s="40">
        <v>548566</v>
      </c>
      <c r="K52" s="13">
        <v>593045</v>
      </c>
      <c r="L52" s="164">
        <v>46613</v>
      </c>
      <c r="M52" s="40">
        <v>602025</v>
      </c>
      <c r="N52" s="13">
        <f t="shared" si="3"/>
        <v>648638</v>
      </c>
      <c r="O52" s="354">
        <v>52897</v>
      </c>
      <c r="P52" s="354">
        <v>710499</v>
      </c>
      <c r="Q52" s="354">
        <v>763396</v>
      </c>
      <c r="R52" s="354">
        <v>53840</v>
      </c>
      <c r="S52" s="354">
        <v>710499</v>
      </c>
      <c r="T52" s="354">
        <v>764339</v>
      </c>
      <c r="U52" s="354">
        <v>56876</v>
      </c>
      <c r="V52" s="354">
        <v>774525</v>
      </c>
      <c r="W52" s="354">
        <v>831401</v>
      </c>
      <c r="X52" s="44" t="s">
        <v>438</v>
      </c>
    </row>
    <row r="53" spans="1:24" s="14" customFormat="1" ht="15" customHeight="1">
      <c r="A53" s="11">
        <v>47</v>
      </c>
      <c r="B53" s="40" t="s">
        <v>126</v>
      </c>
      <c r="C53" s="40"/>
      <c r="D53" s="40"/>
      <c r="E53" s="40"/>
      <c r="F53" s="13"/>
      <c r="G53" s="13"/>
      <c r="H53" s="13"/>
      <c r="I53" s="164">
        <v>85193</v>
      </c>
      <c r="J53" s="40">
        <v>828730</v>
      </c>
      <c r="K53" s="13">
        <v>913923</v>
      </c>
      <c r="L53" s="164">
        <v>90839</v>
      </c>
      <c r="M53" s="40">
        <v>888976</v>
      </c>
      <c r="N53" s="13">
        <f t="shared" si="3"/>
        <v>979815</v>
      </c>
      <c r="O53" s="354">
        <v>86248</v>
      </c>
      <c r="P53" s="354">
        <v>955570</v>
      </c>
      <c r="Q53" s="354">
        <v>1041818</v>
      </c>
      <c r="R53" s="354">
        <v>167962</v>
      </c>
      <c r="S53" s="354">
        <v>1727188</v>
      </c>
      <c r="T53" s="354">
        <v>1895150</v>
      </c>
      <c r="U53" s="354">
        <v>176130</v>
      </c>
      <c r="V53" s="354">
        <v>1845558</v>
      </c>
      <c r="W53" s="354">
        <v>2021688</v>
      </c>
      <c r="X53" s="44" t="s">
        <v>439</v>
      </c>
    </row>
    <row r="54" spans="1:24" s="14" customFormat="1" ht="15" customHeight="1">
      <c r="A54" s="11">
        <v>48</v>
      </c>
      <c r="B54" s="40" t="s">
        <v>124</v>
      </c>
      <c r="C54" s="40">
        <v>39234</v>
      </c>
      <c r="D54" s="40">
        <v>498782</v>
      </c>
      <c r="E54" s="40">
        <f>C54+D54</f>
        <v>538016</v>
      </c>
      <c r="F54" s="13">
        <v>44710</v>
      </c>
      <c r="G54" s="13">
        <v>542823</v>
      </c>
      <c r="H54" s="13">
        <f>F54+G54</f>
        <v>587533</v>
      </c>
      <c r="I54" s="164">
        <v>49661</v>
      </c>
      <c r="J54" s="40">
        <v>583418</v>
      </c>
      <c r="K54" s="13">
        <v>633079</v>
      </c>
      <c r="L54" s="164">
        <v>52972</v>
      </c>
      <c r="M54" s="40">
        <v>641710</v>
      </c>
      <c r="N54" s="13">
        <f t="shared" si="3"/>
        <v>694682</v>
      </c>
      <c r="O54" s="354">
        <v>61194</v>
      </c>
      <c r="P54" s="354">
        <v>707575</v>
      </c>
      <c r="Q54" s="354">
        <v>768769</v>
      </c>
      <c r="R54" s="354">
        <v>64088</v>
      </c>
      <c r="S54" s="354">
        <v>713042</v>
      </c>
      <c r="T54" s="354">
        <v>777130</v>
      </c>
      <c r="U54" s="354">
        <v>69157</v>
      </c>
      <c r="V54" s="354">
        <v>837676</v>
      </c>
      <c r="W54" s="354">
        <v>906833</v>
      </c>
      <c r="X54" s="44" t="s">
        <v>440</v>
      </c>
    </row>
    <row r="55" spans="1:24" s="14" customFormat="1" ht="15" customHeight="1">
      <c r="A55" s="11">
        <v>49</v>
      </c>
      <c r="B55" s="40" t="s">
        <v>125</v>
      </c>
      <c r="C55" s="40">
        <v>70394</v>
      </c>
      <c r="D55" s="40">
        <v>395890</v>
      </c>
      <c r="E55" s="40">
        <f>C55+D55</f>
        <v>466284</v>
      </c>
      <c r="F55" s="13">
        <v>29379</v>
      </c>
      <c r="G55" s="13">
        <v>524034</v>
      </c>
      <c r="H55" s="13">
        <f>F55+G55</f>
        <v>553413</v>
      </c>
      <c r="I55" s="164">
        <v>69484</v>
      </c>
      <c r="J55" s="40">
        <v>447435</v>
      </c>
      <c r="K55" s="13">
        <v>516919</v>
      </c>
      <c r="L55" s="164">
        <v>73237</v>
      </c>
      <c r="M55" s="40">
        <v>495139</v>
      </c>
      <c r="N55" s="13">
        <f t="shared" si="3"/>
        <v>568376</v>
      </c>
      <c r="O55" s="354">
        <v>75675</v>
      </c>
      <c r="P55" s="354">
        <v>534646</v>
      </c>
      <c r="Q55" s="354">
        <v>610321</v>
      </c>
      <c r="R55" s="354">
        <v>83442</v>
      </c>
      <c r="S55" s="354">
        <v>579576</v>
      </c>
      <c r="T55" s="354">
        <v>663018</v>
      </c>
      <c r="U55" s="354" t="s">
        <v>480</v>
      </c>
      <c r="V55" s="354" t="s">
        <v>480</v>
      </c>
      <c r="W55" s="354" t="s">
        <v>480</v>
      </c>
      <c r="X55" s="44" t="s">
        <v>441</v>
      </c>
    </row>
    <row r="56" spans="1:24" s="14" customFormat="1" ht="15" customHeight="1">
      <c r="A56" s="11">
        <v>50</v>
      </c>
      <c r="B56" s="40" t="s">
        <v>127</v>
      </c>
      <c r="C56" s="40">
        <v>63085</v>
      </c>
      <c r="D56" s="40">
        <v>553553</v>
      </c>
      <c r="E56" s="40">
        <f>C56+D56</f>
        <v>616638</v>
      </c>
      <c r="F56" s="13">
        <v>72533</v>
      </c>
      <c r="G56" s="13">
        <v>610822</v>
      </c>
      <c r="H56" s="13">
        <f>F56+G56</f>
        <v>683355</v>
      </c>
      <c r="I56" s="164">
        <v>55968</v>
      </c>
      <c r="J56" s="40">
        <v>586553</v>
      </c>
      <c r="K56" s="13">
        <v>642521</v>
      </c>
      <c r="L56" s="164">
        <v>62409</v>
      </c>
      <c r="M56" s="40">
        <v>627863</v>
      </c>
      <c r="N56" s="13">
        <f t="shared" si="3"/>
        <v>690272</v>
      </c>
      <c r="O56" s="354">
        <v>65494</v>
      </c>
      <c r="P56" s="354">
        <v>665378</v>
      </c>
      <c r="Q56" s="354">
        <v>730872</v>
      </c>
      <c r="R56" s="354">
        <v>71010</v>
      </c>
      <c r="S56" s="354">
        <v>711580</v>
      </c>
      <c r="T56" s="354">
        <v>782590</v>
      </c>
      <c r="U56" s="354" t="s">
        <v>480</v>
      </c>
      <c r="V56" s="354" t="s">
        <v>480</v>
      </c>
      <c r="W56" s="354" t="s">
        <v>480</v>
      </c>
      <c r="X56" s="44" t="s">
        <v>442</v>
      </c>
    </row>
    <row r="57" spans="1:24" s="14" customFormat="1" ht="15" customHeight="1">
      <c r="A57" s="483" t="s">
        <v>128</v>
      </c>
      <c r="B57" s="484"/>
      <c r="C57" s="304">
        <v>3544741</v>
      </c>
      <c r="D57" s="304">
        <v>36194700</v>
      </c>
      <c r="E57" s="304">
        <f t="shared" ref="E57" si="4">C57+D57</f>
        <v>39739441</v>
      </c>
      <c r="F57" s="304">
        <f>SUM(F7:F56)+118468+154921</f>
        <v>3679433</v>
      </c>
      <c r="G57" s="304">
        <f>SUM(G7:G56)</f>
        <v>41014908</v>
      </c>
      <c r="H57" s="304">
        <f t="shared" ref="H57" si="5">F57+G57</f>
        <v>44694341</v>
      </c>
      <c r="I57" s="296">
        <v>4500777</v>
      </c>
      <c r="J57" s="304">
        <v>48972945</v>
      </c>
      <c r="K57" s="82">
        <v>53473722</v>
      </c>
      <c r="L57" s="305">
        <v>4780210</v>
      </c>
      <c r="M57" s="303">
        <f>SUM(M7:M56)</f>
        <v>55331503</v>
      </c>
      <c r="N57" s="82">
        <f t="shared" ref="N57" si="6">L57+M57</f>
        <v>60111713</v>
      </c>
      <c r="O57" s="361">
        <v>5224918</v>
      </c>
      <c r="P57" s="361">
        <v>61018864</v>
      </c>
      <c r="Q57" s="361">
        <v>66243782</v>
      </c>
      <c r="R57" s="361">
        <v>5439371</v>
      </c>
      <c r="S57" s="361">
        <v>65489191</v>
      </c>
      <c r="T57" s="361">
        <v>70928562</v>
      </c>
      <c r="U57" s="361">
        <v>5563817</v>
      </c>
      <c r="V57" s="361">
        <v>67262643</v>
      </c>
      <c r="W57" s="361">
        <v>72826460</v>
      </c>
      <c r="X57" s="306" t="s">
        <v>443</v>
      </c>
    </row>
    <row r="58" spans="1:24" s="14" customFormat="1" ht="19.5" customHeight="1">
      <c r="A58" s="556" t="s">
        <v>316</v>
      </c>
      <c r="B58" s="556"/>
      <c r="C58" s="556"/>
      <c r="D58" s="556"/>
      <c r="E58" s="556"/>
      <c r="F58" s="556"/>
      <c r="G58" s="556"/>
      <c r="H58" s="556"/>
      <c r="I58" s="556"/>
      <c r="J58" s="556"/>
      <c r="K58" s="556"/>
      <c r="L58" s="556"/>
      <c r="M58" s="556"/>
      <c r="N58" s="556"/>
      <c r="O58" s="556"/>
      <c r="P58" s="556"/>
      <c r="Q58" s="556"/>
      <c r="R58" s="556"/>
      <c r="S58" s="556"/>
      <c r="T58" s="556"/>
      <c r="U58" s="556"/>
      <c r="V58" s="556"/>
      <c r="W58" s="556"/>
      <c r="X58" s="556"/>
    </row>
    <row r="59" spans="1:24" s="14" customFormat="1" ht="15" customHeight="1">
      <c r="A59" s="307" t="s">
        <v>543</v>
      </c>
      <c r="B59" s="308"/>
      <c r="C59" s="308"/>
      <c r="D59" s="308"/>
      <c r="E59" s="308"/>
      <c r="F59" s="308"/>
      <c r="G59" s="308"/>
      <c r="H59" s="308"/>
      <c r="I59" s="308"/>
      <c r="J59" s="308"/>
      <c r="K59" s="308"/>
      <c r="L59" s="308"/>
      <c r="M59" s="308"/>
      <c r="N59" s="308"/>
      <c r="O59" s="308"/>
      <c r="P59" s="308"/>
      <c r="Q59" s="308"/>
      <c r="R59" s="308"/>
      <c r="S59" s="308"/>
      <c r="T59" s="15"/>
      <c r="U59" s="15"/>
      <c r="V59" s="15"/>
      <c r="W59" s="15"/>
      <c r="X59" s="15"/>
    </row>
    <row r="60" spans="1:24" s="14" customFormat="1">
      <c r="A60" s="212"/>
      <c r="I60" s="213"/>
    </row>
  </sheetData>
  <sortState ref="B7:X56">
    <sortCondition ref="B7:B56"/>
  </sortState>
  <mergeCells count="16">
    <mergeCell ref="A58:X58"/>
    <mergeCell ref="R4:T4"/>
    <mergeCell ref="A4:A5"/>
    <mergeCell ref="A1:X1"/>
    <mergeCell ref="O4:Q4"/>
    <mergeCell ref="B4:B5"/>
    <mergeCell ref="C4:E4"/>
    <mergeCell ref="F4:H4"/>
    <mergeCell ref="I4:K4"/>
    <mergeCell ref="L4:N4"/>
    <mergeCell ref="A3:T3"/>
    <mergeCell ref="U4:W4"/>
    <mergeCell ref="X4:X5"/>
    <mergeCell ref="W3:X3"/>
    <mergeCell ref="A2:X2"/>
    <mergeCell ref="A57:B57"/>
  </mergeCells>
  <conditionalFormatting sqref="A7:X57">
    <cfRule type="expression" dxfId="0" priority="1">
      <formula>MOD(ROW(),3)=0</formula>
    </cfRule>
  </conditionalFormatting>
  <printOptions horizontalCentered="1"/>
  <pageMargins left="0.7" right="0.7" top="0.64" bottom="0.75" header="0.3" footer="0.3"/>
  <pageSetup paperSize="9" scale="87" orientation="landscape" r:id="rId1"/>
  <legacyDrawingHF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00B050"/>
  </sheetPr>
  <dimension ref="A2:AE101"/>
  <sheetViews>
    <sheetView topLeftCell="A116" zoomScale="80" zoomScaleNormal="80" workbookViewId="0">
      <selection sqref="A1:XFD1048576"/>
    </sheetView>
  </sheetViews>
  <sheetFormatPr defaultColWidth="9.140625" defaultRowHeight="12.75"/>
  <cols>
    <col min="1" max="1" width="20.140625" style="143" customWidth="1"/>
    <col min="2" max="2" width="7.140625" style="143" customWidth="1"/>
    <col min="3" max="3" width="7.5703125" style="143" customWidth="1"/>
    <col min="4" max="4" width="7.140625" style="143" customWidth="1"/>
    <col min="5" max="5" width="8.85546875" style="143" customWidth="1"/>
    <col min="6" max="7" width="8.28515625" style="143" customWidth="1"/>
    <col min="8" max="8" width="8.7109375" style="143" customWidth="1"/>
    <col min="9" max="10" width="7.140625" style="143" customWidth="1"/>
    <col min="11" max="14" width="11.140625" style="143" customWidth="1"/>
    <col min="15" max="16" width="7.85546875" style="143" customWidth="1"/>
    <col min="17" max="19" width="10.5703125" style="143" customWidth="1"/>
    <col min="20" max="20" width="8.85546875" style="143" customWidth="1"/>
    <col min="21" max="24" width="7.140625" style="143" customWidth="1"/>
    <col min="25" max="25" width="8" style="143" customWidth="1"/>
    <col min="26" max="26" width="27.42578125" style="133" customWidth="1"/>
    <col min="27" max="16384" width="9.140625" style="133"/>
  </cols>
  <sheetData>
    <row r="2" spans="1:30" ht="15" customHeight="1">
      <c r="A2" s="561" t="s">
        <v>525</v>
      </c>
      <c r="B2" s="561"/>
      <c r="C2" s="561"/>
      <c r="D2" s="561"/>
      <c r="E2" s="561"/>
      <c r="F2" s="561"/>
      <c r="G2" s="561"/>
      <c r="H2" s="561"/>
      <c r="I2" s="561"/>
      <c r="J2" s="561"/>
      <c r="K2" s="561"/>
      <c r="L2" s="561"/>
      <c r="M2" s="561"/>
      <c r="N2" s="561"/>
      <c r="O2" s="561"/>
      <c r="P2" s="561"/>
      <c r="Q2" s="561"/>
      <c r="R2" s="561"/>
      <c r="S2" s="561"/>
      <c r="T2" s="561"/>
      <c r="U2" s="561"/>
      <c r="V2" s="561"/>
      <c r="W2" s="561"/>
      <c r="X2" s="561"/>
      <c r="Y2" s="561"/>
      <c r="Z2" s="561"/>
    </row>
    <row r="3" spans="1:30" ht="15" customHeight="1">
      <c r="A3" s="562" t="s">
        <v>526</v>
      </c>
      <c r="B3" s="562"/>
      <c r="C3" s="562"/>
      <c r="D3" s="562"/>
      <c r="E3" s="562"/>
      <c r="F3" s="562"/>
      <c r="G3" s="562"/>
      <c r="H3" s="562"/>
      <c r="I3" s="562"/>
      <c r="J3" s="562"/>
      <c r="K3" s="562"/>
      <c r="L3" s="562"/>
      <c r="M3" s="562"/>
      <c r="N3" s="562"/>
      <c r="O3" s="562"/>
      <c r="P3" s="562"/>
      <c r="Q3" s="562"/>
      <c r="R3" s="562"/>
      <c r="S3" s="562"/>
      <c r="T3" s="562"/>
      <c r="U3" s="562"/>
      <c r="V3" s="562"/>
      <c r="W3" s="562"/>
      <c r="X3" s="562"/>
      <c r="Y3" s="562"/>
      <c r="Z3" s="562"/>
      <c r="AA3" s="134"/>
    </row>
    <row r="4" spans="1:30" s="137" customFormat="1">
      <c r="A4" s="135"/>
      <c r="B4" s="135"/>
      <c r="C4" s="135"/>
      <c r="D4" s="135"/>
      <c r="E4" s="135"/>
      <c r="F4" s="135"/>
      <c r="G4" s="135"/>
      <c r="H4" s="135"/>
      <c r="I4" s="135"/>
      <c r="J4" s="135"/>
      <c r="K4" s="135"/>
      <c r="L4" s="135"/>
      <c r="M4" s="135"/>
      <c r="N4" s="135"/>
      <c r="O4" s="135"/>
      <c r="P4" s="135"/>
      <c r="Q4" s="135"/>
      <c r="R4" s="135"/>
      <c r="S4" s="135"/>
      <c r="T4" s="135"/>
      <c r="U4" s="135"/>
      <c r="V4" s="135"/>
      <c r="W4" s="135"/>
      <c r="X4" s="135"/>
      <c r="Y4" s="135"/>
      <c r="Z4" s="136" t="s">
        <v>521</v>
      </c>
      <c r="AA4" s="136"/>
    </row>
    <row r="5" spans="1:30" s="137" customFormat="1">
      <c r="A5" s="563" t="s">
        <v>151</v>
      </c>
      <c r="B5" s="563" t="s">
        <v>520</v>
      </c>
      <c r="C5" s="563"/>
      <c r="D5" s="563"/>
      <c r="E5" s="563"/>
      <c r="F5" s="563"/>
      <c r="G5" s="563"/>
      <c r="H5" s="563"/>
      <c r="I5" s="563"/>
      <c r="J5" s="563"/>
      <c r="K5" s="563"/>
      <c r="L5" s="563"/>
      <c r="M5" s="563"/>
      <c r="N5" s="563"/>
      <c r="O5" s="563"/>
      <c r="P5" s="563"/>
      <c r="Q5" s="563"/>
      <c r="R5" s="563"/>
      <c r="S5" s="563"/>
      <c r="T5" s="563"/>
      <c r="U5" s="563"/>
      <c r="V5" s="563"/>
      <c r="W5" s="563"/>
      <c r="X5" s="563"/>
      <c r="Y5" s="563"/>
      <c r="Z5" s="564" t="s">
        <v>195</v>
      </c>
      <c r="AA5" s="138"/>
    </row>
    <row r="6" spans="1:30" s="137" customFormat="1" ht="27" customHeight="1">
      <c r="A6" s="563"/>
      <c r="B6" s="563" t="s">
        <v>519</v>
      </c>
      <c r="C6" s="563" t="s">
        <v>518</v>
      </c>
      <c r="D6" s="563" t="s">
        <v>517</v>
      </c>
      <c r="E6" s="563" t="s">
        <v>516</v>
      </c>
      <c r="F6" s="563" t="s">
        <v>515</v>
      </c>
      <c r="G6" s="567" t="s">
        <v>162</v>
      </c>
      <c r="H6" s="563" t="s">
        <v>514</v>
      </c>
      <c r="I6" s="563" t="s">
        <v>513</v>
      </c>
      <c r="J6" s="567" t="s">
        <v>163</v>
      </c>
      <c r="K6" s="563" t="s">
        <v>512</v>
      </c>
      <c r="L6" s="563"/>
      <c r="M6" s="567" t="s">
        <v>528</v>
      </c>
      <c r="N6" s="567" t="s">
        <v>530</v>
      </c>
      <c r="O6" s="563" t="s">
        <v>511</v>
      </c>
      <c r="P6" s="563"/>
      <c r="Q6" s="563" t="s">
        <v>510</v>
      </c>
      <c r="R6" s="563"/>
      <c r="S6" s="567" t="s">
        <v>532</v>
      </c>
      <c r="T6" s="563" t="s">
        <v>509</v>
      </c>
      <c r="U6" s="563" t="s">
        <v>508</v>
      </c>
      <c r="V6" s="563"/>
      <c r="W6" s="563"/>
      <c r="X6" s="567" t="s">
        <v>531</v>
      </c>
      <c r="Y6" s="563" t="s">
        <v>507</v>
      </c>
      <c r="Z6" s="564"/>
      <c r="AA6" s="138"/>
    </row>
    <row r="7" spans="1:30" s="137" customFormat="1" ht="83.25" customHeight="1">
      <c r="A7" s="563"/>
      <c r="B7" s="563"/>
      <c r="C7" s="563"/>
      <c r="D7" s="563"/>
      <c r="E7" s="563"/>
      <c r="F7" s="563"/>
      <c r="G7" s="568"/>
      <c r="H7" s="563"/>
      <c r="I7" s="563"/>
      <c r="J7" s="568"/>
      <c r="K7" s="139" t="s">
        <v>506</v>
      </c>
      <c r="L7" s="139" t="s">
        <v>502</v>
      </c>
      <c r="M7" s="568"/>
      <c r="N7" s="568"/>
      <c r="O7" s="139" t="s">
        <v>505</v>
      </c>
      <c r="P7" s="139" t="s">
        <v>504</v>
      </c>
      <c r="Q7" s="139" t="s">
        <v>503</v>
      </c>
      <c r="R7" s="139" t="s">
        <v>502</v>
      </c>
      <c r="S7" s="568"/>
      <c r="T7" s="563"/>
      <c r="U7" s="139" t="s">
        <v>501</v>
      </c>
      <c r="V7" s="139" t="s">
        <v>500</v>
      </c>
      <c r="W7" s="139" t="s">
        <v>499</v>
      </c>
      <c r="X7" s="568"/>
      <c r="Y7" s="563"/>
      <c r="Z7" s="564"/>
      <c r="AA7" s="138"/>
      <c r="AD7" s="140"/>
    </row>
    <row r="8" spans="1:30">
      <c r="A8" s="120" t="s">
        <v>10</v>
      </c>
      <c r="B8" s="120">
        <v>30.5</v>
      </c>
      <c r="C8" s="120">
        <v>5</v>
      </c>
      <c r="D8" s="120">
        <v>14.3</v>
      </c>
      <c r="E8" s="120">
        <v>1.8</v>
      </c>
      <c r="F8" s="120">
        <v>26.5</v>
      </c>
      <c r="G8" s="120">
        <f t="shared" ref="G8:G46" si="0">SUM(C8:F8)</f>
        <v>47.6</v>
      </c>
      <c r="H8" s="120">
        <v>6.6</v>
      </c>
      <c r="I8" s="120">
        <v>9.6999999999999993</v>
      </c>
      <c r="J8" s="120">
        <f t="shared" ref="J8:J46" si="1">H8+I8</f>
        <v>16.299999999999997</v>
      </c>
      <c r="K8" s="120">
        <v>1.1000000000000001</v>
      </c>
      <c r="L8" s="120">
        <v>2.7</v>
      </c>
      <c r="M8" s="120">
        <v>0</v>
      </c>
      <c r="N8" s="120">
        <f t="shared" ref="N8:N46" si="2">SUM(U8:W8)</f>
        <v>1.1000000000000001</v>
      </c>
      <c r="O8" s="120">
        <v>0.1</v>
      </c>
      <c r="P8" s="120">
        <v>0.7</v>
      </c>
      <c r="Q8" s="120">
        <v>0</v>
      </c>
      <c r="R8" s="120">
        <v>0</v>
      </c>
      <c r="S8" s="120">
        <f t="shared" ref="S8:S46" si="3">Q8+R8</f>
        <v>0</v>
      </c>
      <c r="T8" s="120">
        <v>0</v>
      </c>
      <c r="U8" s="120">
        <v>0.2</v>
      </c>
      <c r="V8" s="120">
        <v>0.9</v>
      </c>
      <c r="W8" s="120">
        <v>0</v>
      </c>
      <c r="X8" s="144">
        <f t="shared" ref="X8:X16" si="4">Y8-B8-G8-J8-K8-L8-M8-N8-S8</f>
        <v>0.70000000000000151</v>
      </c>
      <c r="Y8" s="120">
        <v>100</v>
      </c>
      <c r="Z8" s="125" t="s">
        <v>346</v>
      </c>
    </row>
    <row r="9" spans="1:30">
      <c r="A9" s="120" t="s">
        <v>11</v>
      </c>
      <c r="B9" s="120">
        <v>0</v>
      </c>
      <c r="C9" s="120">
        <v>26</v>
      </c>
      <c r="D9" s="120">
        <v>33.1</v>
      </c>
      <c r="E9" s="120">
        <v>2.6</v>
      </c>
      <c r="F9" s="120">
        <v>5</v>
      </c>
      <c r="G9" s="120">
        <f t="shared" si="0"/>
        <v>66.7</v>
      </c>
      <c r="H9" s="120">
        <v>17.8</v>
      </c>
      <c r="I9" s="120">
        <v>5.8</v>
      </c>
      <c r="J9" s="120">
        <f t="shared" si="1"/>
        <v>23.6</v>
      </c>
      <c r="K9" s="120">
        <v>8.4</v>
      </c>
      <c r="L9" s="120">
        <v>0</v>
      </c>
      <c r="M9" s="120">
        <v>0</v>
      </c>
      <c r="N9" s="120">
        <f t="shared" si="2"/>
        <v>0.9</v>
      </c>
      <c r="O9" s="120">
        <v>0.2</v>
      </c>
      <c r="P9" s="120">
        <v>0</v>
      </c>
      <c r="Q9" s="120">
        <v>0</v>
      </c>
      <c r="R9" s="120">
        <v>0.2</v>
      </c>
      <c r="S9" s="120">
        <f t="shared" si="3"/>
        <v>0.2</v>
      </c>
      <c r="T9" s="120">
        <v>0</v>
      </c>
      <c r="U9" s="120">
        <v>0</v>
      </c>
      <c r="V9" s="120">
        <v>0.9</v>
      </c>
      <c r="W9" s="120">
        <v>0</v>
      </c>
      <c r="X9" s="144">
        <f t="shared" si="4"/>
        <v>0.19999999999999535</v>
      </c>
      <c r="Y9" s="120">
        <v>100</v>
      </c>
      <c r="Z9" s="126" t="s">
        <v>347</v>
      </c>
    </row>
    <row r="10" spans="1:30">
      <c r="A10" s="120" t="s">
        <v>0</v>
      </c>
      <c r="B10" s="120">
        <v>0</v>
      </c>
      <c r="C10" s="120">
        <v>2.5</v>
      </c>
      <c r="D10" s="120">
        <v>3.5</v>
      </c>
      <c r="E10" s="120">
        <v>0.3</v>
      </c>
      <c r="F10" s="120">
        <v>1.8</v>
      </c>
      <c r="G10" s="120">
        <f t="shared" si="0"/>
        <v>8.1</v>
      </c>
      <c r="H10" s="120">
        <v>32.200000000000003</v>
      </c>
      <c r="I10" s="120">
        <v>42.4</v>
      </c>
      <c r="J10" s="120">
        <f t="shared" si="1"/>
        <v>74.599999999999994</v>
      </c>
      <c r="K10" s="120">
        <v>7.3</v>
      </c>
      <c r="L10" s="120">
        <v>5.2</v>
      </c>
      <c r="M10" s="120">
        <v>0.1</v>
      </c>
      <c r="N10" s="120">
        <f t="shared" si="2"/>
        <v>4.0999999999999996</v>
      </c>
      <c r="O10" s="120">
        <v>0</v>
      </c>
      <c r="P10" s="120">
        <v>0</v>
      </c>
      <c r="Q10" s="120">
        <v>0.2</v>
      </c>
      <c r="R10" s="120">
        <v>0.4</v>
      </c>
      <c r="S10" s="120">
        <f t="shared" si="3"/>
        <v>0.60000000000000009</v>
      </c>
      <c r="T10" s="120">
        <v>0.1</v>
      </c>
      <c r="U10" s="120">
        <v>2.9</v>
      </c>
      <c r="V10" s="120">
        <v>1.2</v>
      </c>
      <c r="W10" s="120">
        <v>0</v>
      </c>
      <c r="X10" s="144">
        <f t="shared" si="4"/>
        <v>1.1102230246251565E-14</v>
      </c>
      <c r="Y10" s="120">
        <v>100</v>
      </c>
      <c r="Z10" s="126" t="s">
        <v>348</v>
      </c>
    </row>
    <row r="11" spans="1:30">
      <c r="A11" s="120" t="s">
        <v>1</v>
      </c>
      <c r="B11" s="120">
        <v>0.8</v>
      </c>
      <c r="C11" s="120">
        <v>1.1000000000000001</v>
      </c>
      <c r="D11" s="120">
        <v>0.4</v>
      </c>
      <c r="E11" s="120">
        <v>0.1</v>
      </c>
      <c r="F11" s="120">
        <v>0.1</v>
      </c>
      <c r="G11" s="120">
        <f t="shared" si="0"/>
        <v>1.7000000000000002</v>
      </c>
      <c r="H11" s="120">
        <v>2.9</v>
      </c>
      <c r="I11" s="120">
        <v>94.3</v>
      </c>
      <c r="J11" s="120">
        <f t="shared" si="1"/>
        <v>97.2</v>
      </c>
      <c r="K11" s="120">
        <v>0.1</v>
      </c>
      <c r="L11" s="120">
        <v>0.2</v>
      </c>
      <c r="M11" s="120">
        <v>0</v>
      </c>
      <c r="N11" s="120">
        <f t="shared" si="2"/>
        <v>0</v>
      </c>
      <c r="O11" s="120">
        <v>0</v>
      </c>
      <c r="P11" s="120">
        <v>0</v>
      </c>
      <c r="Q11" s="120">
        <v>0</v>
      </c>
      <c r="R11" s="120">
        <v>0</v>
      </c>
      <c r="S11" s="120">
        <f t="shared" si="3"/>
        <v>0</v>
      </c>
      <c r="T11" s="120">
        <v>0</v>
      </c>
      <c r="U11" s="120">
        <v>0</v>
      </c>
      <c r="V11" s="120">
        <v>0</v>
      </c>
      <c r="W11" s="120">
        <v>0</v>
      </c>
      <c r="X11" s="144">
        <f t="shared" si="4"/>
        <v>-2.8588242884097781E-15</v>
      </c>
      <c r="Y11" s="120">
        <v>100</v>
      </c>
      <c r="Z11" s="126" t="s">
        <v>349</v>
      </c>
    </row>
    <row r="12" spans="1:30">
      <c r="A12" s="120" t="s">
        <v>34</v>
      </c>
      <c r="B12" s="120">
        <v>0</v>
      </c>
      <c r="C12" s="120">
        <v>6.4</v>
      </c>
      <c r="D12" s="120">
        <v>10.9</v>
      </c>
      <c r="E12" s="120">
        <v>0.3</v>
      </c>
      <c r="F12" s="120">
        <v>6</v>
      </c>
      <c r="G12" s="120">
        <f t="shared" si="0"/>
        <v>23.6</v>
      </c>
      <c r="H12" s="120">
        <v>21.3</v>
      </c>
      <c r="I12" s="120">
        <v>44.6</v>
      </c>
      <c r="J12" s="120">
        <f t="shared" si="1"/>
        <v>65.900000000000006</v>
      </c>
      <c r="K12" s="120">
        <v>4.5</v>
      </c>
      <c r="L12" s="120">
        <v>4.2</v>
      </c>
      <c r="M12" s="120">
        <v>0</v>
      </c>
      <c r="N12" s="120">
        <f t="shared" si="2"/>
        <v>1.6</v>
      </c>
      <c r="O12" s="120">
        <v>0</v>
      </c>
      <c r="P12" s="120">
        <v>0</v>
      </c>
      <c r="Q12" s="120">
        <v>0</v>
      </c>
      <c r="R12" s="120">
        <v>0</v>
      </c>
      <c r="S12" s="120">
        <f t="shared" si="3"/>
        <v>0</v>
      </c>
      <c r="T12" s="120">
        <v>0</v>
      </c>
      <c r="U12" s="120">
        <v>0</v>
      </c>
      <c r="V12" s="120">
        <v>0.4</v>
      </c>
      <c r="W12" s="120">
        <v>1.2</v>
      </c>
      <c r="X12" s="144">
        <f t="shared" si="4"/>
        <v>0.19999999999999973</v>
      </c>
      <c r="Y12" s="120">
        <v>100</v>
      </c>
      <c r="Z12" s="126" t="s">
        <v>350</v>
      </c>
    </row>
    <row r="13" spans="1:30">
      <c r="A13" s="120" t="s">
        <v>12</v>
      </c>
      <c r="B13" s="120">
        <v>33.4</v>
      </c>
      <c r="C13" s="120">
        <v>47.5</v>
      </c>
      <c r="D13" s="120">
        <v>7.2</v>
      </c>
      <c r="E13" s="120">
        <v>0</v>
      </c>
      <c r="F13" s="120">
        <v>0.1</v>
      </c>
      <c r="G13" s="120">
        <f t="shared" si="0"/>
        <v>54.800000000000004</v>
      </c>
      <c r="H13" s="120">
        <v>7.9</v>
      </c>
      <c r="I13" s="120">
        <v>0</v>
      </c>
      <c r="J13" s="120">
        <f t="shared" si="1"/>
        <v>7.9</v>
      </c>
      <c r="K13" s="120">
        <v>0</v>
      </c>
      <c r="L13" s="120">
        <v>0</v>
      </c>
      <c r="M13" s="120">
        <v>0</v>
      </c>
      <c r="N13" s="120">
        <f t="shared" si="2"/>
        <v>0</v>
      </c>
      <c r="O13" s="120">
        <v>3.8</v>
      </c>
      <c r="P13" s="120">
        <v>0</v>
      </c>
      <c r="Q13" s="120">
        <v>0</v>
      </c>
      <c r="R13" s="120">
        <v>0</v>
      </c>
      <c r="S13" s="120">
        <f t="shared" si="3"/>
        <v>0</v>
      </c>
      <c r="T13" s="120">
        <v>0</v>
      </c>
      <c r="U13" s="120">
        <v>0</v>
      </c>
      <c r="V13" s="120">
        <v>0</v>
      </c>
      <c r="W13" s="120">
        <v>0</v>
      </c>
      <c r="X13" s="144">
        <f t="shared" si="4"/>
        <v>3.8999999999999897</v>
      </c>
      <c r="Y13" s="120">
        <v>100</v>
      </c>
      <c r="Z13" s="126" t="s">
        <v>351</v>
      </c>
    </row>
    <row r="14" spans="1:30">
      <c r="A14" s="120" t="s">
        <v>13</v>
      </c>
      <c r="B14" s="120">
        <v>0</v>
      </c>
      <c r="C14" s="120">
        <v>58.2</v>
      </c>
      <c r="D14" s="120">
        <v>34</v>
      </c>
      <c r="E14" s="120">
        <v>3.8</v>
      </c>
      <c r="F14" s="120">
        <v>0</v>
      </c>
      <c r="G14" s="120">
        <f t="shared" si="0"/>
        <v>96</v>
      </c>
      <c r="H14" s="120">
        <v>1.6</v>
      </c>
      <c r="I14" s="120">
        <v>0</v>
      </c>
      <c r="J14" s="120">
        <f t="shared" si="1"/>
        <v>1.6</v>
      </c>
      <c r="K14" s="120">
        <v>1.9</v>
      </c>
      <c r="L14" s="120">
        <v>0</v>
      </c>
      <c r="M14" s="120">
        <v>0</v>
      </c>
      <c r="N14" s="120">
        <f t="shared" si="2"/>
        <v>0.5</v>
      </c>
      <c r="O14" s="120">
        <v>0</v>
      </c>
      <c r="P14" s="120">
        <v>0</v>
      </c>
      <c r="Q14" s="120">
        <v>0</v>
      </c>
      <c r="R14" s="120">
        <v>0</v>
      </c>
      <c r="S14" s="120">
        <f t="shared" si="3"/>
        <v>0</v>
      </c>
      <c r="T14" s="120">
        <v>0</v>
      </c>
      <c r="U14" s="120">
        <v>0</v>
      </c>
      <c r="V14" s="120">
        <v>0.5</v>
      </c>
      <c r="W14" s="120">
        <v>0</v>
      </c>
      <c r="X14" s="144">
        <f t="shared" si="4"/>
        <v>0</v>
      </c>
      <c r="Y14" s="120">
        <v>100</v>
      </c>
      <c r="Z14" s="126" t="s">
        <v>352</v>
      </c>
    </row>
    <row r="15" spans="1:30">
      <c r="A15" s="120" t="s">
        <v>25</v>
      </c>
      <c r="B15" s="120">
        <v>4.0999999999999996</v>
      </c>
      <c r="C15" s="120">
        <v>37.4</v>
      </c>
      <c r="D15" s="120">
        <v>26.3</v>
      </c>
      <c r="E15" s="120">
        <v>1.3</v>
      </c>
      <c r="F15" s="120">
        <v>4.4000000000000004</v>
      </c>
      <c r="G15" s="120">
        <f t="shared" si="0"/>
        <v>69.400000000000006</v>
      </c>
      <c r="H15" s="120">
        <v>8.6</v>
      </c>
      <c r="I15" s="120">
        <v>13.1</v>
      </c>
      <c r="J15" s="120">
        <f t="shared" si="1"/>
        <v>21.7</v>
      </c>
      <c r="K15" s="120">
        <v>3</v>
      </c>
      <c r="L15" s="120">
        <v>1</v>
      </c>
      <c r="M15" s="120">
        <v>0</v>
      </c>
      <c r="N15" s="120">
        <f t="shared" si="2"/>
        <v>0.5</v>
      </c>
      <c r="O15" s="120">
        <v>0.3</v>
      </c>
      <c r="P15" s="120">
        <v>0</v>
      </c>
      <c r="Q15" s="120">
        <v>0</v>
      </c>
      <c r="R15" s="120">
        <v>0</v>
      </c>
      <c r="S15" s="120">
        <f t="shared" si="3"/>
        <v>0</v>
      </c>
      <c r="T15" s="120">
        <v>0</v>
      </c>
      <c r="U15" s="120">
        <v>0.3</v>
      </c>
      <c r="V15" s="120">
        <v>0.2</v>
      </c>
      <c r="W15" s="120">
        <v>0</v>
      </c>
      <c r="X15" s="144">
        <f t="shared" si="4"/>
        <v>0.30000000000000071</v>
      </c>
      <c r="Y15" s="120">
        <v>100</v>
      </c>
      <c r="Z15" s="126" t="s">
        <v>353</v>
      </c>
    </row>
    <row r="16" spans="1:30">
      <c r="A16" s="120" t="s">
        <v>14</v>
      </c>
      <c r="B16" s="120">
        <v>3.2</v>
      </c>
      <c r="C16" s="120">
        <v>34.9</v>
      </c>
      <c r="D16" s="120">
        <v>21.5</v>
      </c>
      <c r="E16" s="120">
        <v>1.6</v>
      </c>
      <c r="F16" s="120">
        <v>2.2000000000000002</v>
      </c>
      <c r="G16" s="120">
        <f t="shared" si="0"/>
        <v>60.2</v>
      </c>
      <c r="H16" s="120">
        <v>17.7</v>
      </c>
      <c r="I16" s="120">
        <v>18.8</v>
      </c>
      <c r="J16" s="120">
        <f t="shared" si="1"/>
        <v>36.5</v>
      </c>
      <c r="K16" s="120">
        <v>0</v>
      </c>
      <c r="L16" s="120">
        <v>0.1</v>
      </c>
      <c r="M16" s="120">
        <v>0</v>
      </c>
      <c r="N16" s="120">
        <f t="shared" si="2"/>
        <v>0</v>
      </c>
      <c r="O16" s="120">
        <v>0</v>
      </c>
      <c r="P16" s="120">
        <v>0</v>
      </c>
      <c r="Q16" s="120">
        <v>0</v>
      </c>
      <c r="R16" s="120">
        <v>0</v>
      </c>
      <c r="S16" s="120">
        <f t="shared" si="3"/>
        <v>0</v>
      </c>
      <c r="T16" s="120">
        <v>0</v>
      </c>
      <c r="U16" s="120">
        <v>0</v>
      </c>
      <c r="V16" s="120">
        <v>0</v>
      </c>
      <c r="W16" s="120">
        <v>0</v>
      </c>
      <c r="X16" s="144">
        <f t="shared" si="4"/>
        <v>-5.6898930012039273E-15</v>
      </c>
      <c r="Y16" s="120">
        <v>100</v>
      </c>
      <c r="Z16" s="126" t="s">
        <v>354</v>
      </c>
    </row>
    <row r="17" spans="1:27">
      <c r="A17" s="120" t="s">
        <v>2</v>
      </c>
      <c r="B17" s="120">
        <v>0</v>
      </c>
      <c r="C17" s="120">
        <v>36.9</v>
      </c>
      <c r="D17" s="120">
        <v>30</v>
      </c>
      <c r="E17" s="120">
        <v>1.5</v>
      </c>
      <c r="F17" s="120">
        <v>15.8</v>
      </c>
      <c r="G17" s="120">
        <f t="shared" si="0"/>
        <v>84.2</v>
      </c>
      <c r="H17" s="120">
        <v>1.3</v>
      </c>
      <c r="I17" s="120">
        <v>9</v>
      </c>
      <c r="J17" s="120">
        <f t="shared" si="1"/>
        <v>10.3</v>
      </c>
      <c r="K17" s="120">
        <v>0.9</v>
      </c>
      <c r="L17" s="120">
        <v>1.2</v>
      </c>
      <c r="M17" s="120">
        <v>0</v>
      </c>
      <c r="N17" s="120">
        <f t="shared" si="2"/>
        <v>0.5</v>
      </c>
      <c r="O17" s="120">
        <v>0</v>
      </c>
      <c r="P17" s="120">
        <v>0</v>
      </c>
      <c r="Q17" s="120">
        <v>2.8</v>
      </c>
      <c r="R17" s="120">
        <v>0.2</v>
      </c>
      <c r="S17" s="120">
        <f t="shared" si="3"/>
        <v>3</v>
      </c>
      <c r="T17" s="120">
        <v>0</v>
      </c>
      <c r="U17" s="120">
        <v>0</v>
      </c>
      <c r="V17" s="120">
        <v>0.5</v>
      </c>
      <c r="W17" s="120">
        <v>0</v>
      </c>
      <c r="X17" s="144">
        <v>0</v>
      </c>
      <c r="Y17" s="120">
        <v>100</v>
      </c>
      <c r="Z17" s="126" t="s">
        <v>355</v>
      </c>
      <c r="AA17" s="133">
        <f>SUM(B17,G17,J17,K17,L17,M17,N17,S17)</f>
        <v>100.10000000000001</v>
      </c>
    </row>
    <row r="18" spans="1:27">
      <c r="A18" s="120" t="s">
        <v>32</v>
      </c>
      <c r="B18" s="120">
        <v>0</v>
      </c>
      <c r="C18" s="120">
        <v>52.2</v>
      </c>
      <c r="D18" s="120">
        <v>16.8</v>
      </c>
      <c r="E18" s="120">
        <v>1.8</v>
      </c>
      <c r="F18" s="120">
        <v>4</v>
      </c>
      <c r="G18" s="120">
        <f t="shared" si="0"/>
        <v>74.8</v>
      </c>
      <c r="H18" s="120">
        <v>1.7</v>
      </c>
      <c r="I18" s="120">
        <v>9.4</v>
      </c>
      <c r="J18" s="120">
        <f t="shared" si="1"/>
        <v>11.1</v>
      </c>
      <c r="K18" s="120">
        <v>0.3</v>
      </c>
      <c r="L18" s="120">
        <v>0.1</v>
      </c>
      <c r="M18" s="120">
        <v>0</v>
      </c>
      <c r="N18" s="120">
        <f t="shared" si="2"/>
        <v>1</v>
      </c>
      <c r="O18" s="120">
        <v>0</v>
      </c>
      <c r="P18" s="120">
        <v>0</v>
      </c>
      <c r="Q18" s="120">
        <v>1.8</v>
      </c>
      <c r="R18" s="120">
        <v>10.8</v>
      </c>
      <c r="S18" s="120">
        <f t="shared" si="3"/>
        <v>12.600000000000001</v>
      </c>
      <c r="T18" s="120">
        <v>0</v>
      </c>
      <c r="U18" s="120">
        <v>0.4</v>
      </c>
      <c r="V18" s="120">
        <v>0.6</v>
      </c>
      <c r="W18" s="120">
        <v>0</v>
      </c>
      <c r="X18" s="144">
        <f t="shared" ref="X18:X28" si="5">Y18-B18-G18-J18-K18-L18-M18-N18-S18</f>
        <v>0.10000000000000142</v>
      </c>
      <c r="Y18" s="120">
        <v>100</v>
      </c>
      <c r="Z18" s="126" t="s">
        <v>356</v>
      </c>
    </row>
    <row r="19" spans="1:27">
      <c r="A19" s="120" t="s">
        <v>3</v>
      </c>
      <c r="B19" s="120">
        <v>0.2</v>
      </c>
      <c r="C19" s="120">
        <v>0.3</v>
      </c>
      <c r="D19" s="120">
        <v>0.6</v>
      </c>
      <c r="E19" s="120">
        <v>0</v>
      </c>
      <c r="F19" s="120">
        <v>0.8</v>
      </c>
      <c r="G19" s="120">
        <f t="shared" si="0"/>
        <v>1.7</v>
      </c>
      <c r="H19" s="120">
        <v>7.9</v>
      </c>
      <c r="I19" s="120">
        <v>64.3</v>
      </c>
      <c r="J19" s="120">
        <f t="shared" si="1"/>
        <v>72.2</v>
      </c>
      <c r="K19" s="120">
        <v>12</v>
      </c>
      <c r="L19" s="120">
        <v>13.2</v>
      </c>
      <c r="M19" s="120">
        <v>0</v>
      </c>
      <c r="N19" s="120">
        <f t="shared" si="2"/>
        <v>0.7</v>
      </c>
      <c r="O19" s="120">
        <v>0</v>
      </c>
      <c r="P19" s="120">
        <v>0</v>
      </c>
      <c r="Q19" s="120">
        <v>0</v>
      </c>
      <c r="R19" s="120">
        <v>0</v>
      </c>
      <c r="S19" s="120">
        <f t="shared" si="3"/>
        <v>0</v>
      </c>
      <c r="T19" s="120">
        <v>0</v>
      </c>
      <c r="U19" s="120">
        <v>0</v>
      </c>
      <c r="V19" s="120">
        <v>0.7</v>
      </c>
      <c r="W19" s="120">
        <v>0</v>
      </c>
      <c r="X19" s="144">
        <f t="shared" si="5"/>
        <v>-7.7715611723760958E-15</v>
      </c>
      <c r="Y19" s="120">
        <v>100</v>
      </c>
      <c r="Z19" s="126" t="s">
        <v>357</v>
      </c>
    </row>
    <row r="20" spans="1:27">
      <c r="A20" s="120" t="s">
        <v>15</v>
      </c>
      <c r="B20" s="120">
        <v>16.100000000000001</v>
      </c>
      <c r="C20" s="120">
        <v>21.5</v>
      </c>
      <c r="D20" s="120">
        <v>22.5</v>
      </c>
      <c r="E20" s="120">
        <v>4</v>
      </c>
      <c r="F20" s="120">
        <v>18.8</v>
      </c>
      <c r="G20" s="120">
        <f t="shared" si="0"/>
        <v>66.8</v>
      </c>
      <c r="H20" s="120">
        <v>6.3</v>
      </c>
      <c r="I20" s="120">
        <v>2.4</v>
      </c>
      <c r="J20" s="120">
        <f t="shared" si="1"/>
        <v>8.6999999999999993</v>
      </c>
      <c r="K20" s="120">
        <v>2.8</v>
      </c>
      <c r="L20" s="120">
        <v>4.8</v>
      </c>
      <c r="M20" s="120">
        <v>0</v>
      </c>
      <c r="N20" s="120">
        <f t="shared" si="2"/>
        <v>0.79999999999999993</v>
      </c>
      <c r="O20" s="120">
        <v>0</v>
      </c>
      <c r="P20" s="120">
        <v>0</v>
      </c>
      <c r="Q20" s="120">
        <v>0</v>
      </c>
      <c r="R20" s="120">
        <v>0</v>
      </c>
      <c r="S20" s="120">
        <f t="shared" si="3"/>
        <v>0</v>
      </c>
      <c r="T20" s="120">
        <v>0</v>
      </c>
      <c r="U20" s="120">
        <v>0.1</v>
      </c>
      <c r="V20" s="120">
        <v>0.7</v>
      </c>
      <c r="W20" s="120">
        <v>0</v>
      </c>
      <c r="X20" s="144">
        <f t="shared" si="5"/>
        <v>9.6589403142388619E-15</v>
      </c>
      <c r="Y20" s="120">
        <v>100</v>
      </c>
      <c r="Z20" s="126" t="s">
        <v>358</v>
      </c>
    </row>
    <row r="21" spans="1:27">
      <c r="A21" s="120" t="s">
        <v>4</v>
      </c>
      <c r="B21" s="120">
        <v>0.1</v>
      </c>
      <c r="C21" s="120">
        <v>9.4</v>
      </c>
      <c r="D21" s="120">
        <v>2.6</v>
      </c>
      <c r="E21" s="120">
        <v>0.3</v>
      </c>
      <c r="F21" s="120">
        <v>3</v>
      </c>
      <c r="G21" s="120">
        <f t="shared" si="0"/>
        <v>15.3</v>
      </c>
      <c r="H21" s="120">
        <v>6.8</v>
      </c>
      <c r="I21" s="120">
        <v>0</v>
      </c>
      <c r="J21" s="120">
        <f t="shared" si="1"/>
        <v>6.8</v>
      </c>
      <c r="K21" s="120">
        <v>32.5</v>
      </c>
      <c r="L21" s="120">
        <v>44.1</v>
      </c>
      <c r="M21" s="120">
        <v>0.1</v>
      </c>
      <c r="N21" s="120">
        <f t="shared" si="2"/>
        <v>0.2</v>
      </c>
      <c r="O21" s="120">
        <v>0</v>
      </c>
      <c r="P21" s="120">
        <v>0.5</v>
      </c>
      <c r="Q21" s="120">
        <v>0</v>
      </c>
      <c r="R21" s="120">
        <v>0.5</v>
      </c>
      <c r="S21" s="120">
        <f t="shared" si="3"/>
        <v>0.5</v>
      </c>
      <c r="T21" s="120">
        <v>0.1</v>
      </c>
      <c r="U21" s="120">
        <v>0.1</v>
      </c>
      <c r="V21" s="120">
        <v>0.1</v>
      </c>
      <c r="W21" s="120">
        <v>0</v>
      </c>
      <c r="X21" s="144">
        <f t="shared" si="5"/>
        <v>0.4000000000000099</v>
      </c>
      <c r="Y21" s="120">
        <v>100</v>
      </c>
      <c r="Z21" s="126" t="s">
        <v>359</v>
      </c>
    </row>
    <row r="22" spans="1:27">
      <c r="A22" s="120" t="s">
        <v>5</v>
      </c>
      <c r="B22" s="120">
        <v>0</v>
      </c>
      <c r="C22" s="120">
        <v>10.9</v>
      </c>
      <c r="D22" s="120">
        <v>4.5999999999999996</v>
      </c>
      <c r="E22" s="120">
        <v>1</v>
      </c>
      <c r="F22" s="120">
        <v>2.5</v>
      </c>
      <c r="G22" s="120">
        <f t="shared" si="0"/>
        <v>19</v>
      </c>
      <c r="H22" s="120">
        <v>12.7</v>
      </c>
      <c r="I22" s="120">
        <v>52.4</v>
      </c>
      <c r="J22" s="120">
        <f t="shared" si="1"/>
        <v>65.099999999999994</v>
      </c>
      <c r="K22" s="120">
        <v>4.2</v>
      </c>
      <c r="L22" s="120">
        <v>11.3</v>
      </c>
      <c r="M22" s="120">
        <v>0</v>
      </c>
      <c r="N22" s="120">
        <f t="shared" si="2"/>
        <v>0.2</v>
      </c>
      <c r="O22" s="120">
        <v>0</v>
      </c>
      <c r="P22" s="120">
        <v>0.3</v>
      </c>
      <c r="Q22" s="120">
        <v>0</v>
      </c>
      <c r="R22" s="120">
        <v>0.1</v>
      </c>
      <c r="S22" s="120">
        <f t="shared" si="3"/>
        <v>0.1</v>
      </c>
      <c r="T22" s="120">
        <v>0</v>
      </c>
      <c r="U22" s="120">
        <v>0</v>
      </c>
      <c r="V22" s="120">
        <v>0.2</v>
      </c>
      <c r="W22" s="120">
        <v>0</v>
      </c>
      <c r="X22" s="144">
        <f t="shared" si="5"/>
        <v>0.10000000000000567</v>
      </c>
      <c r="Y22" s="120">
        <v>100</v>
      </c>
      <c r="Z22" s="126" t="s">
        <v>360</v>
      </c>
    </row>
    <row r="23" spans="1:27">
      <c r="A23" s="120" t="s">
        <v>16</v>
      </c>
      <c r="B23" s="120">
        <v>2.2999999999999998</v>
      </c>
      <c r="C23" s="120">
        <v>28</v>
      </c>
      <c r="D23" s="120">
        <v>28.9</v>
      </c>
      <c r="E23" s="120">
        <v>2.5</v>
      </c>
      <c r="F23" s="120">
        <v>9.3000000000000007</v>
      </c>
      <c r="G23" s="120">
        <f t="shared" si="0"/>
        <v>68.7</v>
      </c>
      <c r="H23" s="120">
        <v>8.6</v>
      </c>
      <c r="I23" s="120">
        <v>8.9</v>
      </c>
      <c r="J23" s="120">
        <f t="shared" si="1"/>
        <v>17.5</v>
      </c>
      <c r="K23" s="120">
        <v>4.3</v>
      </c>
      <c r="L23" s="120">
        <v>5.9</v>
      </c>
      <c r="M23" s="120">
        <v>0</v>
      </c>
      <c r="N23" s="120">
        <f t="shared" si="2"/>
        <v>0.7</v>
      </c>
      <c r="O23" s="120">
        <v>0.1</v>
      </c>
      <c r="P23" s="120">
        <v>0.5</v>
      </c>
      <c r="Q23" s="120">
        <v>0</v>
      </c>
      <c r="R23" s="120">
        <v>0</v>
      </c>
      <c r="S23" s="120">
        <f t="shared" si="3"/>
        <v>0</v>
      </c>
      <c r="T23" s="120">
        <v>0</v>
      </c>
      <c r="U23" s="120">
        <v>0.2</v>
      </c>
      <c r="V23" s="120">
        <v>0.5</v>
      </c>
      <c r="W23" s="120">
        <v>0</v>
      </c>
      <c r="X23" s="144">
        <f t="shared" si="5"/>
        <v>0.59999999999999987</v>
      </c>
      <c r="Y23" s="120">
        <v>100</v>
      </c>
      <c r="Z23" s="126" t="s">
        <v>361</v>
      </c>
    </row>
    <row r="24" spans="1:27">
      <c r="A24" s="120" t="s">
        <v>17</v>
      </c>
      <c r="B24" s="120">
        <v>1.2</v>
      </c>
      <c r="C24" s="120">
        <v>4.5</v>
      </c>
      <c r="D24" s="120">
        <v>25.1</v>
      </c>
      <c r="E24" s="120">
        <v>1.4</v>
      </c>
      <c r="F24" s="120">
        <v>10.4</v>
      </c>
      <c r="G24" s="120">
        <f t="shared" si="0"/>
        <v>41.4</v>
      </c>
      <c r="H24" s="120">
        <v>1.8</v>
      </c>
      <c r="I24" s="120">
        <v>3.6</v>
      </c>
      <c r="J24" s="120">
        <f t="shared" si="1"/>
        <v>5.4</v>
      </c>
      <c r="K24" s="120">
        <v>1</v>
      </c>
      <c r="L24" s="120">
        <v>0</v>
      </c>
      <c r="M24" s="120">
        <v>0</v>
      </c>
      <c r="N24" s="120">
        <f t="shared" si="2"/>
        <v>27.200000000000003</v>
      </c>
      <c r="O24" s="120">
        <v>0.1</v>
      </c>
      <c r="P24" s="120">
        <v>8.4</v>
      </c>
      <c r="Q24" s="120">
        <v>14.5</v>
      </c>
      <c r="R24" s="120">
        <v>0.9</v>
      </c>
      <c r="S24" s="120">
        <f t="shared" si="3"/>
        <v>15.4</v>
      </c>
      <c r="T24" s="120">
        <v>0</v>
      </c>
      <c r="U24" s="120">
        <v>4.5999999999999996</v>
      </c>
      <c r="V24" s="120">
        <v>6.7</v>
      </c>
      <c r="W24" s="120">
        <v>15.9</v>
      </c>
      <c r="X24" s="144">
        <f t="shared" si="5"/>
        <v>8.3999999999999968</v>
      </c>
      <c r="Y24" s="120">
        <v>100</v>
      </c>
      <c r="Z24" s="126" t="s">
        <v>362</v>
      </c>
    </row>
    <row r="25" spans="1:27">
      <c r="A25" s="120" t="s">
        <v>18</v>
      </c>
      <c r="B25" s="120">
        <v>0</v>
      </c>
      <c r="C25" s="120">
        <v>6.8</v>
      </c>
      <c r="D25" s="120">
        <v>6.5</v>
      </c>
      <c r="E25" s="120">
        <v>1</v>
      </c>
      <c r="F25" s="120">
        <v>24</v>
      </c>
      <c r="G25" s="120">
        <f t="shared" si="0"/>
        <v>38.299999999999997</v>
      </c>
      <c r="H25" s="120">
        <v>3.9</v>
      </c>
      <c r="I25" s="120">
        <v>2.9</v>
      </c>
      <c r="J25" s="120">
        <f t="shared" si="1"/>
        <v>6.8</v>
      </c>
      <c r="K25" s="120">
        <v>16.2</v>
      </c>
      <c r="L25" s="120">
        <v>1.5</v>
      </c>
      <c r="M25" s="120">
        <v>0</v>
      </c>
      <c r="N25" s="120">
        <f t="shared" si="2"/>
        <v>4.5</v>
      </c>
      <c r="O25" s="120">
        <v>0</v>
      </c>
      <c r="P25" s="120">
        <v>0</v>
      </c>
      <c r="Q25" s="120">
        <v>27.3</v>
      </c>
      <c r="R25" s="120">
        <v>5.4</v>
      </c>
      <c r="S25" s="120">
        <f t="shared" si="3"/>
        <v>32.700000000000003</v>
      </c>
      <c r="T25" s="120">
        <v>0</v>
      </c>
      <c r="U25" s="120">
        <v>2.9</v>
      </c>
      <c r="V25" s="120">
        <v>1.6</v>
      </c>
      <c r="W25" s="120">
        <v>0</v>
      </c>
      <c r="X25" s="144">
        <f t="shared" si="5"/>
        <v>0</v>
      </c>
      <c r="Y25" s="120">
        <v>100</v>
      </c>
      <c r="Z25" s="126" t="s">
        <v>363</v>
      </c>
    </row>
    <row r="26" spans="1:27">
      <c r="A26" s="120" t="s">
        <v>35</v>
      </c>
      <c r="B26" s="120">
        <v>0</v>
      </c>
      <c r="C26" s="120">
        <v>30.7</v>
      </c>
      <c r="D26" s="120">
        <v>1.6</v>
      </c>
      <c r="E26" s="120">
        <v>0.1</v>
      </c>
      <c r="F26" s="120">
        <v>51.8</v>
      </c>
      <c r="G26" s="120">
        <f t="shared" si="0"/>
        <v>84.199999999999989</v>
      </c>
      <c r="H26" s="120">
        <v>0</v>
      </c>
      <c r="I26" s="120">
        <v>0</v>
      </c>
      <c r="J26" s="120">
        <f t="shared" si="1"/>
        <v>0</v>
      </c>
      <c r="K26" s="120">
        <v>0</v>
      </c>
      <c r="L26" s="120">
        <v>0</v>
      </c>
      <c r="M26" s="120">
        <v>2.8</v>
      </c>
      <c r="N26" s="120">
        <f t="shared" si="2"/>
        <v>2</v>
      </c>
      <c r="O26" s="120">
        <v>0</v>
      </c>
      <c r="P26" s="120">
        <v>0.3</v>
      </c>
      <c r="Q26" s="120">
        <v>6.1</v>
      </c>
      <c r="R26" s="120">
        <v>4.5999999999999996</v>
      </c>
      <c r="S26" s="120">
        <f t="shared" si="3"/>
        <v>10.7</v>
      </c>
      <c r="T26" s="120">
        <v>2.8</v>
      </c>
      <c r="U26" s="120">
        <v>0.8</v>
      </c>
      <c r="V26" s="120">
        <v>1.1000000000000001</v>
      </c>
      <c r="W26" s="120">
        <v>0.1</v>
      </c>
      <c r="X26" s="144">
        <f t="shared" si="5"/>
        <v>0.30000000000001137</v>
      </c>
      <c r="Y26" s="120">
        <v>100</v>
      </c>
      <c r="Z26" s="126" t="s">
        <v>364</v>
      </c>
    </row>
    <row r="27" spans="1:27">
      <c r="A27" s="120" t="s">
        <v>19</v>
      </c>
      <c r="B27" s="120">
        <v>0</v>
      </c>
      <c r="C27" s="120">
        <v>15.6</v>
      </c>
      <c r="D27" s="120">
        <v>9.1999999999999993</v>
      </c>
      <c r="E27" s="120">
        <v>1.8</v>
      </c>
      <c r="F27" s="120">
        <v>12.7</v>
      </c>
      <c r="G27" s="120">
        <f t="shared" si="0"/>
        <v>39.299999999999997</v>
      </c>
      <c r="H27" s="120">
        <v>2.5</v>
      </c>
      <c r="I27" s="120">
        <v>2.7</v>
      </c>
      <c r="J27" s="120">
        <f t="shared" si="1"/>
        <v>5.2</v>
      </c>
      <c r="K27" s="120">
        <v>12.1</v>
      </c>
      <c r="L27" s="120">
        <v>1.6</v>
      </c>
      <c r="M27" s="120">
        <v>5.7</v>
      </c>
      <c r="N27" s="120">
        <f t="shared" si="2"/>
        <v>17.099999999999998</v>
      </c>
      <c r="O27" s="120">
        <v>0</v>
      </c>
      <c r="P27" s="120">
        <v>0</v>
      </c>
      <c r="Q27" s="120">
        <v>17.2</v>
      </c>
      <c r="R27" s="120">
        <v>1.7</v>
      </c>
      <c r="S27" s="120">
        <f t="shared" si="3"/>
        <v>18.899999999999999</v>
      </c>
      <c r="T27" s="120">
        <v>5.7</v>
      </c>
      <c r="U27" s="120">
        <v>16.7</v>
      </c>
      <c r="V27" s="120">
        <v>0.4</v>
      </c>
      <c r="W27" s="120">
        <v>0</v>
      </c>
      <c r="X27" s="144">
        <f t="shared" si="5"/>
        <v>9.9999999999997868E-2</v>
      </c>
      <c r="Y27" s="120">
        <v>100</v>
      </c>
      <c r="Z27" s="126" t="s">
        <v>365</v>
      </c>
    </row>
    <row r="28" spans="1:27">
      <c r="A28" s="120" t="s">
        <v>20</v>
      </c>
      <c r="B28" s="120">
        <v>0</v>
      </c>
      <c r="C28" s="120">
        <v>2.7</v>
      </c>
      <c r="D28" s="120">
        <v>2.2999999999999998</v>
      </c>
      <c r="E28" s="120">
        <v>0.2</v>
      </c>
      <c r="F28" s="120">
        <v>10.199999999999999</v>
      </c>
      <c r="G28" s="120">
        <f t="shared" si="0"/>
        <v>15.399999999999999</v>
      </c>
      <c r="H28" s="120">
        <v>8.3000000000000007</v>
      </c>
      <c r="I28" s="120">
        <v>63.7</v>
      </c>
      <c r="J28" s="120">
        <f t="shared" si="1"/>
        <v>72</v>
      </c>
      <c r="K28" s="120">
        <v>1.7</v>
      </c>
      <c r="L28" s="120">
        <v>8.9</v>
      </c>
      <c r="M28" s="120">
        <v>0</v>
      </c>
      <c r="N28" s="120">
        <f t="shared" si="2"/>
        <v>0.4</v>
      </c>
      <c r="O28" s="120">
        <v>0.5</v>
      </c>
      <c r="P28" s="120">
        <v>0</v>
      </c>
      <c r="Q28" s="120">
        <v>0</v>
      </c>
      <c r="R28" s="120">
        <v>1</v>
      </c>
      <c r="S28" s="120">
        <f t="shared" si="3"/>
        <v>1</v>
      </c>
      <c r="T28" s="120">
        <v>0</v>
      </c>
      <c r="U28" s="120">
        <v>0</v>
      </c>
      <c r="V28" s="120">
        <v>0.4</v>
      </c>
      <c r="W28" s="120">
        <v>0</v>
      </c>
      <c r="X28" s="144">
        <f t="shared" si="5"/>
        <v>0.59999999999999476</v>
      </c>
      <c r="Y28" s="120">
        <v>100</v>
      </c>
      <c r="Z28" s="126" t="s">
        <v>366</v>
      </c>
    </row>
    <row r="29" spans="1:27">
      <c r="A29" s="120" t="s">
        <v>21</v>
      </c>
      <c r="B29" s="120">
        <v>0.1</v>
      </c>
      <c r="C29" s="120">
        <v>39.4</v>
      </c>
      <c r="D29" s="120">
        <v>8.4</v>
      </c>
      <c r="E29" s="120">
        <v>1</v>
      </c>
      <c r="F29" s="120">
        <v>1.1000000000000001</v>
      </c>
      <c r="G29" s="120">
        <f t="shared" si="0"/>
        <v>49.9</v>
      </c>
      <c r="H29" s="120">
        <v>43</v>
      </c>
      <c r="I29" s="120">
        <v>6.9</v>
      </c>
      <c r="J29" s="120">
        <f t="shared" si="1"/>
        <v>49.9</v>
      </c>
      <c r="K29" s="120">
        <v>0</v>
      </c>
      <c r="L29" s="120">
        <v>0</v>
      </c>
      <c r="M29" s="120">
        <v>0</v>
      </c>
      <c r="N29" s="120">
        <f t="shared" si="2"/>
        <v>0.2</v>
      </c>
      <c r="O29" s="120">
        <v>0</v>
      </c>
      <c r="P29" s="120">
        <v>0</v>
      </c>
      <c r="Q29" s="120">
        <v>0</v>
      </c>
      <c r="R29" s="120">
        <v>0</v>
      </c>
      <c r="S29" s="120">
        <f t="shared" si="3"/>
        <v>0</v>
      </c>
      <c r="T29" s="120">
        <v>0</v>
      </c>
      <c r="U29" s="120">
        <v>0</v>
      </c>
      <c r="V29" s="120">
        <v>0.2</v>
      </c>
      <c r="W29" s="120">
        <v>0</v>
      </c>
      <c r="X29" s="144">
        <v>0</v>
      </c>
      <c r="Y29" s="120">
        <v>100</v>
      </c>
      <c r="Z29" s="126" t="s">
        <v>367</v>
      </c>
    </row>
    <row r="30" spans="1:27">
      <c r="A30" s="120" t="s">
        <v>27</v>
      </c>
      <c r="B30" s="120">
        <v>0.5</v>
      </c>
      <c r="C30" s="120">
        <v>19.2</v>
      </c>
      <c r="D30" s="120">
        <v>10.199999999999999</v>
      </c>
      <c r="E30" s="120">
        <v>0.7</v>
      </c>
      <c r="F30" s="120">
        <v>12</v>
      </c>
      <c r="G30" s="120">
        <f t="shared" si="0"/>
        <v>42.099999999999994</v>
      </c>
      <c r="H30" s="120">
        <v>21.3</v>
      </c>
      <c r="I30" s="120">
        <v>18.600000000000001</v>
      </c>
      <c r="J30" s="120">
        <f t="shared" si="1"/>
        <v>39.900000000000006</v>
      </c>
      <c r="K30" s="120">
        <v>1.9</v>
      </c>
      <c r="L30" s="120">
        <v>4.3</v>
      </c>
      <c r="M30" s="120">
        <v>3.5</v>
      </c>
      <c r="N30" s="120">
        <f t="shared" si="2"/>
        <v>5.3</v>
      </c>
      <c r="O30" s="120">
        <v>0</v>
      </c>
      <c r="P30" s="120">
        <v>2.6</v>
      </c>
      <c r="Q30" s="120">
        <v>0</v>
      </c>
      <c r="R30" s="120">
        <v>0</v>
      </c>
      <c r="S30" s="120">
        <f t="shared" si="3"/>
        <v>0</v>
      </c>
      <c r="T30" s="120">
        <v>3.5</v>
      </c>
      <c r="U30" s="120">
        <v>3</v>
      </c>
      <c r="V30" s="120">
        <v>0.3</v>
      </c>
      <c r="W30" s="120">
        <v>2</v>
      </c>
      <c r="X30" s="144">
        <f t="shared" ref="X30:X39" si="6">Y30-B30-G30-J30-K30-L30-M30-N30-S30</f>
        <v>2.5000000000000009</v>
      </c>
      <c r="Y30" s="120">
        <v>100</v>
      </c>
      <c r="Z30" s="126" t="s">
        <v>368</v>
      </c>
    </row>
    <row r="31" spans="1:27">
      <c r="A31" s="120" t="s">
        <v>6</v>
      </c>
      <c r="B31" s="120">
        <v>0</v>
      </c>
      <c r="C31" s="120">
        <v>64.900000000000006</v>
      </c>
      <c r="D31" s="120">
        <v>16.899999999999999</v>
      </c>
      <c r="E31" s="120">
        <v>0</v>
      </c>
      <c r="F31" s="120">
        <v>0</v>
      </c>
      <c r="G31" s="120">
        <f t="shared" si="0"/>
        <v>81.800000000000011</v>
      </c>
      <c r="H31" s="120">
        <v>2.2999999999999998</v>
      </c>
      <c r="I31" s="120">
        <v>0</v>
      </c>
      <c r="J31" s="120">
        <f t="shared" si="1"/>
        <v>2.2999999999999998</v>
      </c>
      <c r="K31" s="120">
        <v>0</v>
      </c>
      <c r="L31" s="120">
        <v>0</v>
      </c>
      <c r="M31" s="120">
        <v>0</v>
      </c>
      <c r="N31" s="120">
        <f t="shared" si="2"/>
        <v>0</v>
      </c>
      <c r="O31" s="120">
        <v>0</v>
      </c>
      <c r="P31" s="120">
        <v>0</v>
      </c>
      <c r="Q31" s="120">
        <v>15.9</v>
      </c>
      <c r="R31" s="120">
        <v>0</v>
      </c>
      <c r="S31" s="120">
        <f t="shared" si="3"/>
        <v>15.9</v>
      </c>
      <c r="T31" s="120">
        <v>0</v>
      </c>
      <c r="U31" s="120">
        <v>0</v>
      </c>
      <c r="V31" s="120">
        <v>0</v>
      </c>
      <c r="W31" s="120">
        <v>0</v>
      </c>
      <c r="X31" s="144">
        <f t="shared" si="6"/>
        <v>0</v>
      </c>
      <c r="Y31" s="120">
        <v>100</v>
      </c>
      <c r="Z31" s="126" t="s">
        <v>369</v>
      </c>
    </row>
    <row r="32" spans="1:27">
      <c r="A32" s="120" t="s">
        <v>22</v>
      </c>
      <c r="B32" s="120">
        <v>1.9</v>
      </c>
      <c r="C32" s="120">
        <v>11.2</v>
      </c>
      <c r="D32" s="120">
        <v>23.6</v>
      </c>
      <c r="E32" s="120">
        <v>0.7</v>
      </c>
      <c r="F32" s="120">
        <v>53.8</v>
      </c>
      <c r="G32" s="120">
        <f t="shared" si="0"/>
        <v>89.3</v>
      </c>
      <c r="H32" s="120">
        <v>4.8</v>
      </c>
      <c r="I32" s="120">
        <v>0.9</v>
      </c>
      <c r="J32" s="120">
        <f t="shared" si="1"/>
        <v>5.7</v>
      </c>
      <c r="K32" s="120">
        <v>0.3</v>
      </c>
      <c r="L32" s="120">
        <v>0.3</v>
      </c>
      <c r="M32" s="120">
        <v>0</v>
      </c>
      <c r="N32" s="120">
        <f t="shared" si="2"/>
        <v>0</v>
      </c>
      <c r="O32" s="120">
        <v>0</v>
      </c>
      <c r="P32" s="120">
        <v>2.5</v>
      </c>
      <c r="Q32" s="120">
        <v>0</v>
      </c>
      <c r="R32" s="120">
        <v>0</v>
      </c>
      <c r="S32" s="120">
        <f t="shared" si="3"/>
        <v>0</v>
      </c>
      <c r="T32" s="120">
        <v>0</v>
      </c>
      <c r="U32" s="120">
        <v>0</v>
      </c>
      <c r="V32" s="120">
        <v>0</v>
      </c>
      <c r="W32" s="120">
        <v>0</v>
      </c>
      <c r="X32" s="144">
        <f t="shared" si="6"/>
        <v>2.4999999999999973</v>
      </c>
      <c r="Y32" s="120">
        <v>100</v>
      </c>
      <c r="Z32" s="126" t="s">
        <v>370</v>
      </c>
    </row>
    <row r="33" spans="1:26">
      <c r="A33" s="120" t="s">
        <v>28</v>
      </c>
      <c r="B33" s="120">
        <v>26.3</v>
      </c>
      <c r="C33" s="120">
        <v>4.2</v>
      </c>
      <c r="D33" s="120">
        <v>31.1</v>
      </c>
      <c r="E33" s="120">
        <v>1</v>
      </c>
      <c r="F33" s="120">
        <v>19.8</v>
      </c>
      <c r="G33" s="120">
        <f t="shared" si="0"/>
        <v>56.100000000000009</v>
      </c>
      <c r="H33" s="120">
        <v>6.1</v>
      </c>
      <c r="I33" s="120">
        <v>7.6</v>
      </c>
      <c r="J33" s="120">
        <f t="shared" si="1"/>
        <v>13.7</v>
      </c>
      <c r="K33" s="120">
        <v>2.1</v>
      </c>
      <c r="L33" s="120">
        <v>1.7</v>
      </c>
      <c r="M33" s="120">
        <v>0</v>
      </c>
      <c r="N33" s="120">
        <f t="shared" si="2"/>
        <v>0</v>
      </c>
      <c r="O33" s="120">
        <v>0</v>
      </c>
      <c r="P33" s="120">
        <v>0</v>
      </c>
      <c r="Q33" s="120">
        <v>0</v>
      </c>
      <c r="R33" s="120">
        <v>0</v>
      </c>
      <c r="S33" s="120">
        <f t="shared" si="3"/>
        <v>0</v>
      </c>
      <c r="T33" s="120">
        <v>0</v>
      </c>
      <c r="U33" s="120">
        <v>0</v>
      </c>
      <c r="V33" s="120">
        <v>0</v>
      </c>
      <c r="W33" s="120">
        <v>0</v>
      </c>
      <c r="X33" s="144">
        <f t="shared" si="6"/>
        <v>9.9999999999994982E-2</v>
      </c>
      <c r="Y33" s="120">
        <v>100</v>
      </c>
      <c r="Z33" s="126" t="s">
        <v>386</v>
      </c>
    </row>
    <row r="34" spans="1:26">
      <c r="A34" s="120" t="s">
        <v>23</v>
      </c>
      <c r="B34" s="120">
        <v>0.1</v>
      </c>
      <c r="C34" s="120">
        <v>3.6</v>
      </c>
      <c r="D34" s="120">
        <v>9.9</v>
      </c>
      <c r="E34" s="120">
        <v>1.4</v>
      </c>
      <c r="F34" s="120">
        <v>17.8</v>
      </c>
      <c r="G34" s="120">
        <f t="shared" si="0"/>
        <v>32.700000000000003</v>
      </c>
      <c r="H34" s="120">
        <v>18.2</v>
      </c>
      <c r="I34" s="120">
        <v>28.5</v>
      </c>
      <c r="J34" s="120">
        <f t="shared" si="1"/>
        <v>46.7</v>
      </c>
      <c r="K34" s="120">
        <v>5.0999999999999996</v>
      </c>
      <c r="L34" s="120">
        <v>13.7</v>
      </c>
      <c r="M34" s="120">
        <v>0</v>
      </c>
      <c r="N34" s="120">
        <f t="shared" si="2"/>
        <v>1</v>
      </c>
      <c r="O34" s="120">
        <v>0.1</v>
      </c>
      <c r="P34" s="120">
        <v>0</v>
      </c>
      <c r="Q34" s="120">
        <v>0</v>
      </c>
      <c r="R34" s="120">
        <v>0.7</v>
      </c>
      <c r="S34" s="120">
        <f t="shared" si="3"/>
        <v>0.7</v>
      </c>
      <c r="T34" s="120">
        <v>0</v>
      </c>
      <c r="U34" s="120">
        <v>0.7</v>
      </c>
      <c r="V34" s="120">
        <v>0.3</v>
      </c>
      <c r="W34" s="120">
        <v>0</v>
      </c>
      <c r="X34" s="144">
        <f t="shared" si="6"/>
        <v>1.1102230246251565E-15</v>
      </c>
      <c r="Y34" s="120">
        <v>100</v>
      </c>
      <c r="Z34" s="126" t="s">
        <v>371</v>
      </c>
    </row>
    <row r="35" spans="1:26">
      <c r="A35" s="120" t="s">
        <v>7</v>
      </c>
      <c r="B35" s="120">
        <v>0.7</v>
      </c>
      <c r="C35" s="120">
        <v>2.2999999999999998</v>
      </c>
      <c r="D35" s="120">
        <v>0.5</v>
      </c>
      <c r="E35" s="120">
        <v>0.5</v>
      </c>
      <c r="F35" s="120">
        <v>0.5</v>
      </c>
      <c r="G35" s="120">
        <f t="shared" si="0"/>
        <v>3.8</v>
      </c>
      <c r="H35" s="120">
        <v>6.1</v>
      </c>
      <c r="I35" s="120">
        <v>87.8</v>
      </c>
      <c r="J35" s="120">
        <f t="shared" si="1"/>
        <v>93.899999999999991</v>
      </c>
      <c r="K35" s="120">
        <v>0.6</v>
      </c>
      <c r="L35" s="120">
        <v>0.8</v>
      </c>
      <c r="M35" s="120">
        <v>0</v>
      </c>
      <c r="N35" s="120">
        <f t="shared" si="2"/>
        <v>0.2</v>
      </c>
      <c r="O35" s="120">
        <v>0</v>
      </c>
      <c r="P35" s="120">
        <v>0</v>
      </c>
      <c r="Q35" s="120">
        <v>0</v>
      </c>
      <c r="R35" s="120">
        <v>0</v>
      </c>
      <c r="S35" s="120">
        <f t="shared" si="3"/>
        <v>0</v>
      </c>
      <c r="T35" s="120">
        <v>0</v>
      </c>
      <c r="U35" s="120">
        <v>0</v>
      </c>
      <c r="V35" s="120">
        <v>0.1</v>
      </c>
      <c r="W35" s="120">
        <v>0.1</v>
      </c>
      <c r="X35" s="144">
        <f t="shared" si="6"/>
        <v>8.3821838359199319E-15</v>
      </c>
      <c r="Y35" s="120">
        <v>100</v>
      </c>
      <c r="Z35" s="126" t="s">
        <v>372</v>
      </c>
    </row>
    <row r="36" spans="1:26">
      <c r="A36" s="120" t="s">
        <v>24</v>
      </c>
      <c r="B36" s="120">
        <v>0</v>
      </c>
      <c r="C36" s="120">
        <v>42.5</v>
      </c>
      <c r="D36" s="120">
        <v>13.5</v>
      </c>
      <c r="E36" s="120">
        <v>0.6</v>
      </c>
      <c r="F36" s="120">
        <v>10.4</v>
      </c>
      <c r="G36" s="120">
        <f t="shared" si="0"/>
        <v>67</v>
      </c>
      <c r="H36" s="120">
        <v>7.9</v>
      </c>
      <c r="I36" s="120">
        <v>14.3</v>
      </c>
      <c r="J36" s="120">
        <f t="shared" si="1"/>
        <v>22.200000000000003</v>
      </c>
      <c r="K36" s="120">
        <v>0.5</v>
      </c>
      <c r="L36" s="120">
        <v>0</v>
      </c>
      <c r="M36" s="120">
        <v>0</v>
      </c>
      <c r="N36" s="120">
        <f t="shared" si="2"/>
        <v>0</v>
      </c>
      <c r="O36" s="120">
        <v>0</v>
      </c>
      <c r="P36" s="120">
        <v>0</v>
      </c>
      <c r="Q36" s="120">
        <v>6.3</v>
      </c>
      <c r="R36" s="120">
        <v>4</v>
      </c>
      <c r="S36" s="120">
        <f t="shared" si="3"/>
        <v>10.3</v>
      </c>
      <c r="T36" s="120">
        <v>0</v>
      </c>
      <c r="U36" s="120">
        <v>0</v>
      </c>
      <c r="V36" s="120">
        <v>0</v>
      </c>
      <c r="W36" s="120">
        <v>0</v>
      </c>
      <c r="X36" s="144">
        <f t="shared" si="6"/>
        <v>0</v>
      </c>
      <c r="Y36" s="120">
        <v>100</v>
      </c>
      <c r="Z36" s="126" t="s">
        <v>373</v>
      </c>
    </row>
    <row r="37" spans="1:26">
      <c r="A37" s="120" t="s">
        <v>8</v>
      </c>
      <c r="B37" s="120">
        <v>1.2</v>
      </c>
      <c r="C37" s="120">
        <v>2.1</v>
      </c>
      <c r="D37" s="120">
        <v>3.8</v>
      </c>
      <c r="E37" s="120">
        <v>0.5</v>
      </c>
      <c r="F37" s="120">
        <v>14.8</v>
      </c>
      <c r="G37" s="120">
        <f t="shared" si="0"/>
        <v>21.200000000000003</v>
      </c>
      <c r="H37" s="120">
        <v>20.9</v>
      </c>
      <c r="I37" s="120">
        <v>53.8</v>
      </c>
      <c r="J37" s="120">
        <f t="shared" si="1"/>
        <v>74.699999999999989</v>
      </c>
      <c r="K37" s="120">
        <v>0.5</v>
      </c>
      <c r="L37" s="120">
        <v>1.8</v>
      </c>
      <c r="M37" s="120">
        <v>0</v>
      </c>
      <c r="N37" s="120">
        <f t="shared" si="2"/>
        <v>0.1</v>
      </c>
      <c r="O37" s="120">
        <v>0</v>
      </c>
      <c r="P37" s="120">
        <v>0</v>
      </c>
      <c r="Q37" s="120">
        <v>0.1</v>
      </c>
      <c r="R37" s="120">
        <v>0.3</v>
      </c>
      <c r="S37" s="120">
        <f t="shared" si="3"/>
        <v>0.4</v>
      </c>
      <c r="T37" s="120">
        <v>0</v>
      </c>
      <c r="U37" s="120">
        <v>0</v>
      </c>
      <c r="V37" s="120">
        <v>0.1</v>
      </c>
      <c r="W37" s="120">
        <v>0</v>
      </c>
      <c r="X37" s="144">
        <f t="shared" si="6"/>
        <v>0.10000000000000564</v>
      </c>
      <c r="Y37" s="120">
        <v>100</v>
      </c>
      <c r="Z37" s="126" t="s">
        <v>374</v>
      </c>
    </row>
    <row r="38" spans="1:26" ht="25.5">
      <c r="A38" s="121" t="s">
        <v>462</v>
      </c>
      <c r="B38" s="120">
        <v>1.6</v>
      </c>
      <c r="C38" s="120">
        <v>47.1</v>
      </c>
      <c r="D38" s="120">
        <v>12.7</v>
      </c>
      <c r="E38" s="120">
        <v>0</v>
      </c>
      <c r="F38" s="120">
        <v>28</v>
      </c>
      <c r="G38" s="120">
        <f t="shared" si="0"/>
        <v>87.8</v>
      </c>
      <c r="H38" s="120">
        <v>0</v>
      </c>
      <c r="I38" s="120">
        <v>0</v>
      </c>
      <c r="J38" s="120">
        <f t="shared" si="1"/>
        <v>0</v>
      </c>
      <c r="K38" s="120">
        <v>6.1</v>
      </c>
      <c r="L38" s="120">
        <v>4.5</v>
      </c>
      <c r="M38" s="120">
        <v>0</v>
      </c>
      <c r="N38" s="120">
        <f t="shared" si="2"/>
        <v>0</v>
      </c>
      <c r="O38" s="120">
        <v>0</v>
      </c>
      <c r="P38" s="120">
        <v>0</v>
      </c>
      <c r="Q38" s="120">
        <v>0</v>
      </c>
      <c r="R38" s="120">
        <v>0</v>
      </c>
      <c r="S38" s="120">
        <f t="shared" si="3"/>
        <v>0</v>
      </c>
      <c r="T38" s="120">
        <v>0</v>
      </c>
      <c r="U38" s="120">
        <v>0</v>
      </c>
      <c r="V38" s="120">
        <v>0</v>
      </c>
      <c r="W38" s="120">
        <v>0</v>
      </c>
      <c r="X38" s="144">
        <f t="shared" si="6"/>
        <v>8.8817841970012523E-15</v>
      </c>
      <c r="Y38" s="120">
        <v>100</v>
      </c>
      <c r="Z38" s="127" t="s">
        <v>498</v>
      </c>
    </row>
    <row r="39" spans="1:26">
      <c r="A39" s="120" t="s">
        <v>29</v>
      </c>
      <c r="B39" s="120">
        <v>0</v>
      </c>
      <c r="C39" s="120">
        <v>47.8</v>
      </c>
      <c r="D39" s="120">
        <v>52.2</v>
      </c>
      <c r="E39" s="120">
        <v>0</v>
      </c>
      <c r="F39" s="120">
        <v>0</v>
      </c>
      <c r="G39" s="120">
        <f t="shared" si="0"/>
        <v>100</v>
      </c>
      <c r="H39" s="120">
        <v>0</v>
      </c>
      <c r="I39" s="120">
        <v>0</v>
      </c>
      <c r="J39" s="120">
        <f t="shared" si="1"/>
        <v>0</v>
      </c>
      <c r="K39" s="120">
        <v>0</v>
      </c>
      <c r="L39" s="120">
        <v>0</v>
      </c>
      <c r="M39" s="120">
        <v>0</v>
      </c>
      <c r="N39" s="120">
        <f t="shared" si="2"/>
        <v>0</v>
      </c>
      <c r="O39" s="120">
        <v>0</v>
      </c>
      <c r="P39" s="120">
        <v>0</v>
      </c>
      <c r="Q39" s="120">
        <v>0</v>
      </c>
      <c r="R39" s="120">
        <v>0</v>
      </c>
      <c r="S39" s="120">
        <f t="shared" si="3"/>
        <v>0</v>
      </c>
      <c r="T39" s="120">
        <v>0</v>
      </c>
      <c r="U39" s="120">
        <v>0</v>
      </c>
      <c r="V39" s="120">
        <v>0</v>
      </c>
      <c r="W39" s="120">
        <v>0</v>
      </c>
      <c r="X39" s="144">
        <f t="shared" si="6"/>
        <v>0</v>
      </c>
      <c r="Y39" s="120">
        <v>100</v>
      </c>
      <c r="Z39" s="126" t="s">
        <v>376</v>
      </c>
    </row>
    <row r="40" spans="1:26">
      <c r="A40" s="120" t="s">
        <v>33</v>
      </c>
      <c r="B40" s="120">
        <v>1.3</v>
      </c>
      <c r="C40" s="120">
        <v>8.4</v>
      </c>
      <c r="D40" s="120">
        <v>10.8</v>
      </c>
      <c r="E40" s="120">
        <v>0</v>
      </c>
      <c r="F40" s="120">
        <v>14.8</v>
      </c>
      <c r="G40" s="120">
        <f t="shared" si="0"/>
        <v>34</v>
      </c>
      <c r="H40" s="120">
        <v>18.5</v>
      </c>
      <c r="I40" s="120">
        <v>34.200000000000003</v>
      </c>
      <c r="J40" s="120">
        <f t="shared" si="1"/>
        <v>52.7</v>
      </c>
      <c r="K40" s="120">
        <v>10.9</v>
      </c>
      <c r="L40" s="120">
        <v>1.2</v>
      </c>
      <c r="M40" s="120">
        <v>0</v>
      </c>
      <c r="N40" s="120">
        <f t="shared" si="2"/>
        <v>0</v>
      </c>
      <c r="O40" s="120">
        <v>0</v>
      </c>
      <c r="P40" s="120">
        <v>0</v>
      </c>
      <c r="Q40" s="120">
        <v>0</v>
      </c>
      <c r="R40" s="120">
        <v>0</v>
      </c>
      <c r="S40" s="120">
        <f t="shared" si="3"/>
        <v>0</v>
      </c>
      <c r="T40" s="120">
        <v>0</v>
      </c>
      <c r="U40" s="120">
        <v>0</v>
      </c>
      <c r="V40" s="120">
        <v>0</v>
      </c>
      <c r="W40" s="120">
        <v>0</v>
      </c>
      <c r="X40" s="144">
        <v>0</v>
      </c>
      <c r="Y40" s="120">
        <v>100</v>
      </c>
      <c r="Z40" s="128" t="s">
        <v>377</v>
      </c>
    </row>
    <row r="41" spans="1:26">
      <c r="A41" s="120" t="s">
        <v>36</v>
      </c>
      <c r="B41" s="120">
        <v>27.6</v>
      </c>
      <c r="C41" s="120">
        <v>22</v>
      </c>
      <c r="D41" s="120">
        <v>24.6</v>
      </c>
      <c r="E41" s="120">
        <v>2.6</v>
      </c>
      <c r="F41" s="120">
        <v>23.2</v>
      </c>
      <c r="G41" s="120">
        <f t="shared" si="0"/>
        <v>72.400000000000006</v>
      </c>
      <c r="H41" s="120">
        <v>0</v>
      </c>
      <c r="I41" s="120">
        <v>0</v>
      </c>
      <c r="J41" s="120">
        <f t="shared" si="1"/>
        <v>0</v>
      </c>
      <c r="K41" s="120">
        <v>0</v>
      </c>
      <c r="L41" s="120">
        <v>0</v>
      </c>
      <c r="M41" s="120">
        <v>0</v>
      </c>
      <c r="N41" s="120">
        <f t="shared" si="2"/>
        <v>0</v>
      </c>
      <c r="O41" s="120">
        <v>0</v>
      </c>
      <c r="P41" s="120">
        <v>0</v>
      </c>
      <c r="Q41" s="120">
        <v>0</v>
      </c>
      <c r="R41" s="120">
        <v>0</v>
      </c>
      <c r="S41" s="120">
        <f t="shared" si="3"/>
        <v>0</v>
      </c>
      <c r="T41" s="120">
        <v>0</v>
      </c>
      <c r="U41" s="120">
        <v>0</v>
      </c>
      <c r="V41" s="120">
        <v>0</v>
      </c>
      <c r="W41" s="120">
        <v>0</v>
      </c>
      <c r="X41" s="144">
        <f>Y41-B41-G41-J41-K41-L41-M41-N41-S41</f>
        <v>0</v>
      </c>
      <c r="Y41" s="120">
        <v>100</v>
      </c>
      <c r="Z41" s="126" t="s">
        <v>378</v>
      </c>
    </row>
    <row r="42" spans="1:26">
      <c r="A42" s="120" t="s">
        <v>30</v>
      </c>
      <c r="B42" s="120">
        <v>0</v>
      </c>
      <c r="C42" s="120">
        <v>0</v>
      </c>
      <c r="D42" s="120">
        <v>0</v>
      </c>
      <c r="E42" s="120">
        <v>0</v>
      </c>
      <c r="F42" s="120">
        <v>0</v>
      </c>
      <c r="G42" s="120">
        <f t="shared" si="0"/>
        <v>0</v>
      </c>
      <c r="H42" s="120">
        <v>0</v>
      </c>
      <c r="I42" s="120">
        <v>0</v>
      </c>
      <c r="J42" s="120">
        <f t="shared" si="1"/>
        <v>0</v>
      </c>
      <c r="K42" s="120">
        <v>78.599999999999994</v>
      </c>
      <c r="L42" s="120">
        <v>21.4</v>
      </c>
      <c r="M42" s="120">
        <v>0</v>
      </c>
      <c r="N42" s="120">
        <f t="shared" si="2"/>
        <v>0</v>
      </c>
      <c r="O42" s="120">
        <v>0</v>
      </c>
      <c r="P42" s="120">
        <v>0</v>
      </c>
      <c r="Q42" s="120">
        <v>0</v>
      </c>
      <c r="R42" s="120">
        <v>0</v>
      </c>
      <c r="S42" s="120">
        <f t="shared" si="3"/>
        <v>0</v>
      </c>
      <c r="T42" s="120">
        <v>0</v>
      </c>
      <c r="U42" s="120">
        <v>0</v>
      </c>
      <c r="V42" s="120">
        <v>0</v>
      </c>
      <c r="W42" s="120">
        <v>0</v>
      </c>
      <c r="X42" s="144">
        <f>Y42-B42-G42-J42-K42-L42-M42-N42-S42</f>
        <v>7.1054273576010019E-15</v>
      </c>
      <c r="Y42" s="120">
        <v>100</v>
      </c>
      <c r="Z42" s="126" t="s">
        <v>379</v>
      </c>
    </row>
    <row r="43" spans="1:26">
      <c r="A43" s="120" t="s">
        <v>31</v>
      </c>
      <c r="B43" s="120">
        <v>10.7</v>
      </c>
      <c r="C43" s="120">
        <v>70</v>
      </c>
      <c r="D43" s="120">
        <v>0.9</v>
      </c>
      <c r="E43" s="120">
        <v>0</v>
      </c>
      <c r="F43" s="120">
        <v>5.0999999999999996</v>
      </c>
      <c r="G43" s="120">
        <f t="shared" si="0"/>
        <v>76</v>
      </c>
      <c r="H43" s="120">
        <v>13.2</v>
      </c>
      <c r="I43" s="120">
        <v>0</v>
      </c>
      <c r="J43" s="120">
        <f t="shared" si="1"/>
        <v>13.2</v>
      </c>
      <c r="K43" s="120">
        <v>0</v>
      </c>
      <c r="L43" s="120">
        <v>0</v>
      </c>
      <c r="M43" s="120">
        <v>0</v>
      </c>
      <c r="N43" s="120">
        <f t="shared" si="2"/>
        <v>0</v>
      </c>
      <c r="O43" s="120">
        <v>0</v>
      </c>
      <c r="P43" s="120">
        <v>0</v>
      </c>
      <c r="Q43" s="120">
        <v>0</v>
      </c>
      <c r="R43" s="120">
        <v>0</v>
      </c>
      <c r="S43" s="120">
        <f t="shared" si="3"/>
        <v>0</v>
      </c>
      <c r="T43" s="120">
        <v>0</v>
      </c>
      <c r="U43" s="120">
        <v>0</v>
      </c>
      <c r="V43" s="120">
        <v>0</v>
      </c>
      <c r="W43" s="120">
        <v>0</v>
      </c>
      <c r="X43" s="144">
        <f>Y43-B43-G43-J43-K43-L43-M43-N43-S43</f>
        <v>9.9999999999997868E-2</v>
      </c>
      <c r="Y43" s="120">
        <v>100</v>
      </c>
      <c r="Z43" s="126" t="s">
        <v>380</v>
      </c>
    </row>
    <row r="44" spans="1:26">
      <c r="A44" s="120" t="s">
        <v>497</v>
      </c>
      <c r="B44" s="120">
        <v>0.2</v>
      </c>
      <c r="C44" s="120">
        <v>12.1</v>
      </c>
      <c r="D44" s="120">
        <v>13.7</v>
      </c>
      <c r="E44" s="120">
        <v>1.3</v>
      </c>
      <c r="F44" s="120">
        <v>17</v>
      </c>
      <c r="G44" s="120">
        <f t="shared" si="0"/>
        <v>44.099999999999994</v>
      </c>
      <c r="H44" s="120">
        <v>8.8000000000000007</v>
      </c>
      <c r="I44" s="120">
        <v>10.8</v>
      </c>
      <c r="J44" s="120">
        <f t="shared" si="1"/>
        <v>19.600000000000001</v>
      </c>
      <c r="K44" s="120">
        <v>7.5</v>
      </c>
      <c r="L44" s="120">
        <v>4.7</v>
      </c>
      <c r="M44" s="120">
        <v>0.8</v>
      </c>
      <c r="N44" s="120">
        <f t="shared" si="2"/>
        <v>7.9</v>
      </c>
      <c r="O44" s="120">
        <v>0.1</v>
      </c>
      <c r="P44" s="120">
        <v>1.4</v>
      </c>
      <c r="Q44" s="120">
        <v>11.5</v>
      </c>
      <c r="R44" s="120">
        <v>2</v>
      </c>
      <c r="S44" s="120">
        <f t="shared" si="3"/>
        <v>13.5</v>
      </c>
      <c r="T44" s="120">
        <v>0.8</v>
      </c>
      <c r="U44" s="120">
        <v>3.5</v>
      </c>
      <c r="V44" s="120">
        <v>1.7</v>
      </c>
      <c r="W44" s="120">
        <v>2.7</v>
      </c>
      <c r="X44" s="144">
        <f>Y44-B44-G44-J44-K44-L44-M44-N44-S44</f>
        <v>1.7000000000000011</v>
      </c>
      <c r="Y44" s="120">
        <v>100</v>
      </c>
      <c r="Z44" s="118" t="s">
        <v>496</v>
      </c>
    </row>
    <row r="45" spans="1:26">
      <c r="A45" s="120" t="s">
        <v>495</v>
      </c>
      <c r="B45" s="120">
        <v>7.8</v>
      </c>
      <c r="C45" s="120">
        <v>49.8</v>
      </c>
      <c r="D45" s="120">
        <v>9.3000000000000007</v>
      </c>
      <c r="E45" s="120">
        <v>0.2</v>
      </c>
      <c r="F45" s="120">
        <v>11.5</v>
      </c>
      <c r="G45" s="120">
        <f t="shared" si="0"/>
        <v>70.8</v>
      </c>
      <c r="H45" s="120">
        <v>10.4</v>
      </c>
      <c r="I45" s="120">
        <v>6.6</v>
      </c>
      <c r="J45" s="120">
        <f t="shared" si="1"/>
        <v>17</v>
      </c>
      <c r="K45" s="120">
        <v>3.4</v>
      </c>
      <c r="L45" s="120">
        <v>1.1000000000000001</v>
      </c>
      <c r="M45" s="120">
        <v>0</v>
      </c>
      <c r="N45" s="120">
        <f t="shared" si="2"/>
        <v>0</v>
      </c>
      <c r="O45" s="120">
        <v>0</v>
      </c>
      <c r="P45" s="120">
        <v>0</v>
      </c>
      <c r="Q45" s="120">
        <v>0</v>
      </c>
      <c r="R45" s="120">
        <v>0</v>
      </c>
      <c r="S45" s="120">
        <f t="shared" si="3"/>
        <v>0</v>
      </c>
      <c r="T45" s="120">
        <v>0</v>
      </c>
      <c r="U45" s="120">
        <v>0</v>
      </c>
      <c r="V45" s="120">
        <v>0</v>
      </c>
      <c r="W45" s="120">
        <v>0</v>
      </c>
      <c r="X45" s="144">
        <v>0</v>
      </c>
      <c r="Y45" s="120">
        <v>100</v>
      </c>
      <c r="Z45" s="118" t="s">
        <v>494</v>
      </c>
    </row>
    <row r="46" spans="1:26" s="141" customFormat="1">
      <c r="A46" s="132" t="s">
        <v>174</v>
      </c>
      <c r="B46" s="118">
        <v>4</v>
      </c>
      <c r="C46" s="118">
        <v>11.3</v>
      </c>
      <c r="D46" s="118">
        <v>10.3</v>
      </c>
      <c r="E46" s="118">
        <v>1</v>
      </c>
      <c r="F46" s="118">
        <v>10.3</v>
      </c>
      <c r="G46" s="120">
        <f t="shared" si="0"/>
        <v>32.900000000000006</v>
      </c>
      <c r="H46" s="118">
        <v>10.9</v>
      </c>
      <c r="I46" s="118">
        <v>42.9</v>
      </c>
      <c r="J46" s="120">
        <f t="shared" si="1"/>
        <v>53.8</v>
      </c>
      <c r="K46" s="118">
        <v>2.9</v>
      </c>
      <c r="L46" s="118">
        <v>4.4000000000000004</v>
      </c>
      <c r="M46" s="118">
        <v>0.2</v>
      </c>
      <c r="N46" s="120">
        <f t="shared" si="2"/>
        <v>0.89999999999999991</v>
      </c>
      <c r="O46" s="118">
        <v>0.1</v>
      </c>
      <c r="P46" s="118">
        <v>0.4</v>
      </c>
      <c r="Q46" s="118">
        <v>0.3</v>
      </c>
      <c r="R46" s="118">
        <v>0.3</v>
      </c>
      <c r="S46" s="120">
        <f t="shared" si="3"/>
        <v>0.6</v>
      </c>
      <c r="T46" s="118">
        <v>0.2</v>
      </c>
      <c r="U46" s="118">
        <v>0.4</v>
      </c>
      <c r="V46" s="118">
        <v>0.3</v>
      </c>
      <c r="W46" s="118">
        <v>0.2</v>
      </c>
      <c r="X46" s="144">
        <f>Y46-B46-G46-J46-K46-L46-M46-N46-S46</f>
        <v>0.2999999999999966</v>
      </c>
      <c r="Y46" s="118">
        <v>100</v>
      </c>
      <c r="Z46" s="118" t="s">
        <v>493</v>
      </c>
    </row>
    <row r="47" spans="1:26">
      <c r="A47" s="566" t="s">
        <v>529</v>
      </c>
      <c r="B47" s="566"/>
      <c r="C47" s="566"/>
      <c r="D47" s="566"/>
      <c r="E47" s="566"/>
      <c r="F47" s="566"/>
      <c r="G47" s="566"/>
      <c r="H47" s="566"/>
      <c r="I47" s="566"/>
      <c r="J47" s="566"/>
      <c r="K47" s="566"/>
      <c r="L47" s="566"/>
      <c r="M47" s="566"/>
      <c r="N47" s="566"/>
      <c r="O47" s="566"/>
      <c r="P47" s="566"/>
      <c r="Q47" s="566"/>
      <c r="R47" s="566"/>
      <c r="S47" s="566"/>
      <c r="T47" s="566"/>
      <c r="U47" s="566"/>
      <c r="V47" s="566"/>
      <c r="W47" s="566"/>
      <c r="X47" s="566"/>
      <c r="Y47" s="566"/>
      <c r="Z47" s="566"/>
    </row>
    <row r="48" spans="1:26" ht="15" customHeight="1">
      <c r="A48" s="565" t="s">
        <v>527</v>
      </c>
      <c r="B48" s="565"/>
      <c r="C48" s="565"/>
      <c r="D48" s="565"/>
      <c r="E48" s="565"/>
      <c r="F48" s="565"/>
      <c r="G48" s="565"/>
      <c r="H48" s="565"/>
      <c r="I48" s="565"/>
      <c r="J48" s="142"/>
    </row>
    <row r="52" spans="1:31">
      <c r="A52" s="114"/>
      <c r="B52" s="114"/>
      <c r="C52" s="114"/>
      <c r="D52" s="114"/>
      <c r="E52" s="114"/>
      <c r="F52" s="114"/>
      <c r="G52" s="114"/>
      <c r="H52" s="114"/>
      <c r="I52" s="114"/>
      <c r="J52" s="114"/>
      <c r="K52" s="114"/>
      <c r="L52" s="114"/>
      <c r="M52" s="114"/>
      <c r="N52" s="114"/>
      <c r="O52" s="114"/>
      <c r="P52" s="114"/>
      <c r="Q52" s="114"/>
      <c r="R52" s="114"/>
      <c r="S52" s="114"/>
      <c r="T52" s="113"/>
    </row>
    <row r="53" spans="1:31">
      <c r="A53" s="570" t="s">
        <v>524</v>
      </c>
      <c r="B53" s="570"/>
      <c r="C53" s="570"/>
      <c r="D53" s="570"/>
      <c r="E53" s="570"/>
      <c r="F53" s="570"/>
      <c r="G53" s="570"/>
      <c r="H53" s="570"/>
      <c r="I53" s="570"/>
      <c r="J53" s="570"/>
      <c r="K53" s="570"/>
      <c r="L53" s="570"/>
      <c r="M53" s="570"/>
      <c r="N53" s="570"/>
      <c r="O53" s="570"/>
      <c r="P53" s="570"/>
      <c r="Q53" s="570"/>
      <c r="R53" s="570"/>
      <c r="S53" s="570"/>
      <c r="T53" s="570"/>
    </row>
    <row r="54" spans="1:31">
      <c r="A54" s="571" t="s">
        <v>523</v>
      </c>
      <c r="B54" s="571"/>
      <c r="C54" s="571"/>
      <c r="D54" s="571"/>
      <c r="E54" s="571"/>
      <c r="F54" s="571"/>
      <c r="G54" s="571"/>
      <c r="H54" s="571"/>
      <c r="I54" s="571"/>
      <c r="J54" s="571"/>
      <c r="K54" s="571"/>
      <c r="L54" s="571"/>
      <c r="M54" s="571"/>
      <c r="N54" s="571"/>
      <c r="O54" s="571"/>
      <c r="P54" s="571"/>
      <c r="Q54" s="571"/>
      <c r="R54" s="571"/>
      <c r="S54" s="571"/>
      <c r="T54" s="571"/>
    </row>
    <row r="55" spans="1:31">
      <c r="A55" s="124"/>
      <c r="B55" s="124"/>
      <c r="C55" s="124"/>
      <c r="D55" s="124"/>
      <c r="E55" s="124"/>
      <c r="F55" s="124"/>
      <c r="G55" s="572"/>
      <c r="H55" s="572"/>
      <c r="I55" s="572"/>
      <c r="J55" s="572"/>
      <c r="K55" s="572"/>
      <c r="L55" s="572"/>
      <c r="M55" s="572"/>
      <c r="N55" s="572"/>
      <c r="O55" s="124"/>
      <c r="P55" s="124"/>
      <c r="Q55" s="124"/>
      <c r="R55" s="124"/>
      <c r="S55" s="124"/>
      <c r="T55" s="123" t="s">
        <v>522</v>
      </c>
    </row>
    <row r="56" spans="1:31">
      <c r="A56" s="569" t="s">
        <v>151</v>
      </c>
      <c r="B56" s="569" t="s">
        <v>520</v>
      </c>
      <c r="C56" s="569"/>
      <c r="D56" s="569"/>
      <c r="E56" s="569"/>
      <c r="F56" s="569"/>
      <c r="G56" s="569"/>
      <c r="H56" s="569"/>
      <c r="I56" s="569"/>
      <c r="J56" s="569"/>
      <c r="K56" s="569"/>
      <c r="L56" s="569"/>
      <c r="M56" s="569"/>
      <c r="N56" s="569"/>
      <c r="O56" s="569"/>
      <c r="P56" s="569"/>
      <c r="Q56" s="569"/>
      <c r="R56" s="569"/>
      <c r="S56" s="569"/>
      <c r="T56" s="131" t="s">
        <v>195</v>
      </c>
    </row>
    <row r="57" spans="1:31">
      <c r="A57" s="569"/>
      <c r="B57" s="569" t="s">
        <v>519</v>
      </c>
      <c r="C57" s="569" t="s">
        <v>518</v>
      </c>
      <c r="D57" s="569" t="s">
        <v>517</v>
      </c>
      <c r="E57" s="569" t="s">
        <v>516</v>
      </c>
      <c r="F57" s="569" t="s">
        <v>515</v>
      </c>
      <c r="G57" s="567" t="s">
        <v>162</v>
      </c>
      <c r="H57" s="569" t="s">
        <v>514</v>
      </c>
      <c r="I57" s="569" t="s">
        <v>513</v>
      </c>
      <c r="J57" s="567" t="s">
        <v>163</v>
      </c>
      <c r="K57" s="569" t="s">
        <v>512</v>
      </c>
      <c r="L57" s="569"/>
      <c r="M57" s="569" t="s">
        <v>509</v>
      </c>
      <c r="N57" s="567" t="s">
        <v>530</v>
      </c>
      <c r="O57" s="569" t="s">
        <v>511</v>
      </c>
      <c r="P57" s="569"/>
      <c r="Q57" s="569" t="s">
        <v>510</v>
      </c>
      <c r="R57" s="569"/>
      <c r="S57" s="567" t="s">
        <v>532</v>
      </c>
      <c r="T57" s="569" t="s">
        <v>509</v>
      </c>
      <c r="U57" s="569" t="s">
        <v>508</v>
      </c>
      <c r="V57" s="569"/>
      <c r="W57" s="569"/>
      <c r="X57" s="567" t="s">
        <v>531</v>
      </c>
      <c r="Y57" s="569" t="s">
        <v>507</v>
      </c>
      <c r="Z57" s="131"/>
      <c r="AA57" s="143"/>
      <c r="AB57" s="143"/>
      <c r="AC57" s="143"/>
      <c r="AD57" s="143"/>
      <c r="AE57" s="143"/>
    </row>
    <row r="58" spans="1:31" ht="72">
      <c r="A58" s="569"/>
      <c r="B58" s="569"/>
      <c r="C58" s="569"/>
      <c r="D58" s="569"/>
      <c r="E58" s="569"/>
      <c r="F58" s="569"/>
      <c r="G58" s="568"/>
      <c r="H58" s="569"/>
      <c r="I58" s="569"/>
      <c r="J58" s="568"/>
      <c r="K58" s="122" t="s">
        <v>506</v>
      </c>
      <c r="L58" s="122" t="s">
        <v>502</v>
      </c>
      <c r="M58" s="569"/>
      <c r="N58" s="568"/>
      <c r="O58" s="122" t="s">
        <v>505</v>
      </c>
      <c r="P58" s="122" t="s">
        <v>504</v>
      </c>
      <c r="Q58" s="122" t="s">
        <v>503</v>
      </c>
      <c r="R58" s="122" t="s">
        <v>502</v>
      </c>
      <c r="S58" s="568"/>
      <c r="T58" s="569"/>
      <c r="U58" s="122" t="s">
        <v>501</v>
      </c>
      <c r="V58" s="122" t="s">
        <v>500</v>
      </c>
      <c r="W58" s="122" t="s">
        <v>499</v>
      </c>
      <c r="X58" s="568"/>
      <c r="Y58" s="569"/>
      <c r="Z58" s="131"/>
      <c r="AA58" s="143"/>
      <c r="AB58" s="143"/>
      <c r="AC58" s="143"/>
      <c r="AD58" s="143"/>
      <c r="AE58" s="143"/>
    </row>
    <row r="59" spans="1:31">
      <c r="A59" s="120" t="s">
        <v>10</v>
      </c>
      <c r="B59" s="120">
        <v>28.6</v>
      </c>
      <c r="C59" s="120">
        <v>17.3</v>
      </c>
      <c r="D59" s="120">
        <v>27.3</v>
      </c>
      <c r="E59" s="120">
        <v>1.6</v>
      </c>
      <c r="F59" s="120">
        <v>14</v>
      </c>
      <c r="G59" s="120">
        <f>C59+D59+E59+F59</f>
        <v>60.2</v>
      </c>
      <c r="H59" s="120">
        <v>9.1</v>
      </c>
      <c r="I59" s="120">
        <v>1.1000000000000001</v>
      </c>
      <c r="J59" s="120">
        <f>H59+I59</f>
        <v>10.199999999999999</v>
      </c>
      <c r="K59" s="120">
        <v>0</v>
      </c>
      <c r="L59" s="120">
        <v>0</v>
      </c>
      <c r="M59" s="120">
        <v>0</v>
      </c>
      <c r="N59" s="120">
        <f>U59+V59+W59</f>
        <v>0.1</v>
      </c>
      <c r="O59" s="120">
        <v>0.1</v>
      </c>
      <c r="P59" s="120">
        <v>0.9</v>
      </c>
      <c r="Q59" s="120">
        <v>0</v>
      </c>
      <c r="R59" s="120">
        <v>0</v>
      </c>
      <c r="S59" s="120">
        <f>Q59+R59</f>
        <v>0</v>
      </c>
      <c r="T59" s="120">
        <v>0</v>
      </c>
      <c r="U59" s="120">
        <v>0</v>
      </c>
      <c r="V59" s="120">
        <v>0.1</v>
      </c>
      <c r="W59" s="120">
        <v>0</v>
      </c>
      <c r="X59" s="144">
        <f>Y59-B59-G59-J59-K59-L59-M59-N59-S59</f>
        <v>0.90000000000000357</v>
      </c>
      <c r="Y59" s="120">
        <v>100</v>
      </c>
      <c r="Z59" s="120" t="s">
        <v>346</v>
      </c>
      <c r="AA59" s="143"/>
      <c r="AB59" s="143"/>
      <c r="AC59" s="143"/>
      <c r="AD59" s="143"/>
      <c r="AE59" s="143"/>
    </row>
    <row r="60" spans="1:31">
      <c r="A60" s="120" t="s">
        <v>11</v>
      </c>
      <c r="B60" s="120">
        <v>0</v>
      </c>
      <c r="C60" s="120">
        <v>69.599999999999994</v>
      </c>
      <c r="D60" s="120">
        <v>13.3</v>
      </c>
      <c r="E60" s="120">
        <v>0.4</v>
      </c>
      <c r="F60" s="120">
        <v>0.4</v>
      </c>
      <c r="G60" s="120">
        <f t="shared" ref="G60:G97" si="7">C60+D60+E60+F60</f>
        <v>83.7</v>
      </c>
      <c r="H60" s="120">
        <v>14.1</v>
      </c>
      <c r="I60" s="120">
        <v>0.9</v>
      </c>
      <c r="J60" s="120">
        <f t="shared" ref="J60:J97" si="8">H60+I60</f>
        <v>15</v>
      </c>
      <c r="K60" s="120">
        <v>0</v>
      </c>
      <c r="L60" s="120">
        <v>1.1000000000000001</v>
      </c>
      <c r="M60" s="120">
        <v>0</v>
      </c>
      <c r="N60" s="120">
        <f t="shared" ref="N60:N97" si="9">U60+V60+W60</f>
        <v>0.4</v>
      </c>
      <c r="O60" s="120">
        <v>0</v>
      </c>
      <c r="P60" s="120">
        <v>0</v>
      </c>
      <c r="Q60" s="120">
        <v>0</v>
      </c>
      <c r="R60" s="120">
        <v>0</v>
      </c>
      <c r="S60" s="120">
        <f t="shared" ref="S60:S97" si="10">Q60+R60</f>
        <v>0</v>
      </c>
      <c r="T60" s="120">
        <v>0</v>
      </c>
      <c r="U60" s="120">
        <v>0</v>
      </c>
      <c r="V60" s="120">
        <v>0.4</v>
      </c>
      <c r="W60" s="120">
        <v>0</v>
      </c>
      <c r="X60" s="144">
        <f t="shared" ref="X60:X97" si="11">Y60-B60-G60-J60-K60-L60-M60-N60-S60</f>
        <v>-0.20000000000000295</v>
      </c>
      <c r="Y60" s="120">
        <v>100</v>
      </c>
      <c r="Z60" s="120" t="s">
        <v>347</v>
      </c>
      <c r="AA60" s="143"/>
      <c r="AB60" s="143"/>
      <c r="AC60" s="143"/>
      <c r="AD60" s="143"/>
      <c r="AE60" s="143"/>
    </row>
    <row r="61" spans="1:31">
      <c r="A61" s="120" t="s">
        <v>0</v>
      </c>
      <c r="B61" s="120">
        <v>2</v>
      </c>
      <c r="C61" s="120">
        <v>21.1</v>
      </c>
      <c r="D61" s="120">
        <v>9.8000000000000007</v>
      </c>
      <c r="E61" s="120">
        <v>0.4</v>
      </c>
      <c r="F61" s="120">
        <v>1.4</v>
      </c>
      <c r="G61" s="120">
        <f t="shared" si="7"/>
        <v>32.700000000000003</v>
      </c>
      <c r="H61" s="120">
        <v>35.799999999999997</v>
      </c>
      <c r="I61" s="120">
        <v>22.7</v>
      </c>
      <c r="J61" s="120">
        <f t="shared" si="8"/>
        <v>58.5</v>
      </c>
      <c r="K61" s="120">
        <v>4.0999999999999996</v>
      </c>
      <c r="L61" s="120">
        <v>1.5</v>
      </c>
      <c r="M61" s="120">
        <v>0</v>
      </c>
      <c r="N61" s="120">
        <f t="shared" si="9"/>
        <v>0.8</v>
      </c>
      <c r="O61" s="120">
        <v>0</v>
      </c>
      <c r="P61" s="120">
        <v>0.3</v>
      </c>
      <c r="Q61" s="120">
        <v>0</v>
      </c>
      <c r="R61" s="120">
        <v>0</v>
      </c>
      <c r="S61" s="120">
        <f t="shared" si="10"/>
        <v>0</v>
      </c>
      <c r="T61" s="120">
        <v>0</v>
      </c>
      <c r="U61" s="120">
        <v>0.6</v>
      </c>
      <c r="V61" s="120">
        <v>0.2</v>
      </c>
      <c r="W61" s="120">
        <v>0</v>
      </c>
      <c r="X61" s="144">
        <f t="shared" si="11"/>
        <v>0.39999999999999747</v>
      </c>
      <c r="Y61" s="120">
        <v>100</v>
      </c>
      <c r="Z61" s="120" t="s">
        <v>348</v>
      </c>
      <c r="AA61" s="143"/>
      <c r="AB61" s="143"/>
      <c r="AC61" s="143"/>
      <c r="AD61" s="143"/>
      <c r="AE61" s="143"/>
    </row>
    <row r="62" spans="1:31">
      <c r="A62" s="120" t="s">
        <v>1</v>
      </c>
      <c r="B62" s="120">
        <v>4.4000000000000004</v>
      </c>
      <c r="C62" s="120">
        <v>17.2</v>
      </c>
      <c r="D62" s="120">
        <v>1.2</v>
      </c>
      <c r="E62" s="120">
        <v>0</v>
      </c>
      <c r="F62" s="120">
        <v>1.5</v>
      </c>
      <c r="G62" s="120">
        <f t="shared" si="7"/>
        <v>19.899999999999999</v>
      </c>
      <c r="H62" s="120">
        <v>37.299999999999997</v>
      </c>
      <c r="I62" s="120">
        <v>38.5</v>
      </c>
      <c r="J62" s="120">
        <f t="shared" si="8"/>
        <v>75.8</v>
      </c>
      <c r="K62" s="120">
        <v>0</v>
      </c>
      <c r="L62" s="120">
        <v>0</v>
      </c>
      <c r="M62" s="120">
        <v>0</v>
      </c>
      <c r="N62" s="120">
        <f t="shared" si="9"/>
        <v>0</v>
      </c>
      <c r="O62" s="120">
        <v>0</v>
      </c>
      <c r="P62" s="120">
        <v>0</v>
      </c>
      <c r="Q62" s="120">
        <v>0</v>
      </c>
      <c r="R62" s="120">
        <v>0</v>
      </c>
      <c r="S62" s="120">
        <f t="shared" si="10"/>
        <v>0</v>
      </c>
      <c r="T62" s="120">
        <v>0</v>
      </c>
      <c r="U62" s="120">
        <v>0</v>
      </c>
      <c r="V62" s="120">
        <v>0</v>
      </c>
      <c r="W62" s="120">
        <v>0</v>
      </c>
      <c r="X62" s="144">
        <f t="shared" si="11"/>
        <v>-0.10000000000000853</v>
      </c>
      <c r="Y62" s="120">
        <v>100</v>
      </c>
      <c r="Z62" s="120" t="s">
        <v>349</v>
      </c>
      <c r="AA62" s="143"/>
      <c r="AB62" s="143"/>
      <c r="AC62" s="143"/>
      <c r="AD62" s="143"/>
      <c r="AE62" s="143"/>
    </row>
    <row r="63" spans="1:31">
      <c r="A63" s="120" t="s">
        <v>34</v>
      </c>
      <c r="B63" s="120">
        <v>0.1</v>
      </c>
      <c r="C63" s="120">
        <v>30.9</v>
      </c>
      <c r="D63" s="120">
        <v>19</v>
      </c>
      <c r="E63" s="120">
        <v>3.7</v>
      </c>
      <c r="F63" s="120">
        <v>12.3</v>
      </c>
      <c r="G63" s="120">
        <f t="shared" si="7"/>
        <v>65.900000000000006</v>
      </c>
      <c r="H63" s="120">
        <v>22.9</v>
      </c>
      <c r="I63" s="120">
        <v>8.4</v>
      </c>
      <c r="J63" s="120">
        <f t="shared" si="8"/>
        <v>31.299999999999997</v>
      </c>
      <c r="K63" s="120">
        <v>2</v>
      </c>
      <c r="L63" s="120">
        <v>0.6</v>
      </c>
      <c r="M63" s="120">
        <v>0</v>
      </c>
      <c r="N63" s="120">
        <f t="shared" si="9"/>
        <v>0</v>
      </c>
      <c r="O63" s="120">
        <v>0</v>
      </c>
      <c r="P63" s="120">
        <v>0</v>
      </c>
      <c r="Q63" s="120">
        <v>0</v>
      </c>
      <c r="R63" s="120">
        <v>0.1</v>
      </c>
      <c r="S63" s="120">
        <f t="shared" si="10"/>
        <v>0.1</v>
      </c>
      <c r="T63" s="120">
        <v>0</v>
      </c>
      <c r="U63" s="120">
        <v>0</v>
      </c>
      <c r="V63" s="120">
        <v>0</v>
      </c>
      <c r="W63" s="120">
        <v>0</v>
      </c>
      <c r="X63" s="144">
        <f t="shared" si="11"/>
        <v>2.8588242884097781E-15</v>
      </c>
      <c r="Y63" s="120">
        <v>100</v>
      </c>
      <c r="Z63" s="120" t="s">
        <v>350</v>
      </c>
      <c r="AA63" s="143"/>
      <c r="AB63" s="143"/>
      <c r="AC63" s="143"/>
      <c r="AD63" s="143"/>
      <c r="AE63" s="143"/>
    </row>
    <row r="64" spans="1:31">
      <c r="A64" s="120" t="s">
        <v>12</v>
      </c>
      <c r="B64" s="120">
        <v>13.6</v>
      </c>
      <c r="C64" s="120">
        <v>63.3</v>
      </c>
      <c r="D64" s="120">
        <v>8.8000000000000007</v>
      </c>
      <c r="E64" s="120">
        <v>0.5</v>
      </c>
      <c r="F64" s="120">
        <v>4.5999999999999996</v>
      </c>
      <c r="G64" s="120">
        <f t="shared" si="7"/>
        <v>77.199999999999989</v>
      </c>
      <c r="H64" s="120">
        <v>5.4</v>
      </c>
      <c r="I64" s="120">
        <v>0.3</v>
      </c>
      <c r="J64" s="120">
        <f t="shared" si="8"/>
        <v>5.7</v>
      </c>
      <c r="K64" s="120">
        <v>0</v>
      </c>
      <c r="L64" s="120">
        <v>0</v>
      </c>
      <c r="M64" s="120">
        <v>0</v>
      </c>
      <c r="N64" s="120">
        <f t="shared" si="9"/>
        <v>0.2</v>
      </c>
      <c r="O64" s="120">
        <v>2.2000000000000002</v>
      </c>
      <c r="P64" s="120">
        <v>1</v>
      </c>
      <c r="Q64" s="120">
        <v>0</v>
      </c>
      <c r="R64" s="120">
        <v>0</v>
      </c>
      <c r="S64" s="120">
        <f t="shared" si="10"/>
        <v>0</v>
      </c>
      <c r="T64" s="120">
        <v>0</v>
      </c>
      <c r="U64" s="120">
        <v>0</v>
      </c>
      <c r="V64" s="120">
        <v>0</v>
      </c>
      <c r="W64" s="120">
        <v>0.2</v>
      </c>
      <c r="X64" s="144">
        <f t="shared" si="11"/>
        <v>3.3000000000000167</v>
      </c>
      <c r="Y64" s="120">
        <v>100</v>
      </c>
      <c r="Z64" s="120" t="s">
        <v>351</v>
      </c>
      <c r="AA64" s="143"/>
      <c r="AB64" s="143"/>
      <c r="AC64" s="143"/>
      <c r="AD64" s="143"/>
      <c r="AE64" s="143"/>
    </row>
    <row r="65" spans="1:31">
      <c r="A65" s="120" t="s">
        <v>13</v>
      </c>
      <c r="B65" s="120">
        <v>2.9</v>
      </c>
      <c r="C65" s="120">
        <v>83.9</v>
      </c>
      <c r="D65" s="120">
        <v>12.1</v>
      </c>
      <c r="E65" s="120">
        <v>0.7</v>
      </c>
      <c r="F65" s="120">
        <v>0</v>
      </c>
      <c r="G65" s="120">
        <f t="shared" si="7"/>
        <v>96.7</v>
      </c>
      <c r="H65" s="120">
        <v>0</v>
      </c>
      <c r="I65" s="120">
        <v>0</v>
      </c>
      <c r="J65" s="120">
        <f t="shared" si="8"/>
        <v>0</v>
      </c>
      <c r="K65" s="120">
        <v>0.4</v>
      </c>
      <c r="L65" s="120">
        <v>0</v>
      </c>
      <c r="M65" s="120">
        <v>0</v>
      </c>
      <c r="N65" s="120">
        <f t="shared" si="9"/>
        <v>0</v>
      </c>
      <c r="O65" s="120">
        <v>0</v>
      </c>
      <c r="P65" s="120">
        <v>0</v>
      </c>
      <c r="Q65" s="120">
        <v>0</v>
      </c>
      <c r="R65" s="120">
        <v>0</v>
      </c>
      <c r="S65" s="120">
        <f t="shared" si="10"/>
        <v>0</v>
      </c>
      <c r="T65" s="120">
        <v>0</v>
      </c>
      <c r="U65" s="120">
        <v>0</v>
      </c>
      <c r="V65" s="120">
        <v>0</v>
      </c>
      <c r="W65" s="120">
        <v>0</v>
      </c>
      <c r="X65" s="144">
        <f t="shared" si="11"/>
        <v>-8.5487172896137054E-15</v>
      </c>
      <c r="Y65" s="120">
        <v>100</v>
      </c>
      <c r="Z65" s="120" t="s">
        <v>352</v>
      </c>
      <c r="AA65" s="143"/>
      <c r="AB65" s="143"/>
      <c r="AC65" s="143"/>
      <c r="AD65" s="143"/>
      <c r="AE65" s="143"/>
    </row>
    <row r="66" spans="1:31">
      <c r="A66" s="120" t="s">
        <v>25</v>
      </c>
      <c r="B66" s="120">
        <v>13.3</v>
      </c>
      <c r="C66" s="120">
        <v>62.2</v>
      </c>
      <c r="D66" s="120">
        <v>14.2</v>
      </c>
      <c r="E66" s="120">
        <v>0.4</v>
      </c>
      <c r="F66" s="120">
        <v>2</v>
      </c>
      <c r="G66" s="120">
        <f t="shared" si="7"/>
        <v>78.800000000000011</v>
      </c>
      <c r="H66" s="120">
        <v>5.3</v>
      </c>
      <c r="I66" s="120">
        <v>2.2000000000000002</v>
      </c>
      <c r="J66" s="120">
        <f t="shared" si="8"/>
        <v>7.5</v>
      </c>
      <c r="K66" s="120">
        <v>0.1</v>
      </c>
      <c r="L66" s="120">
        <v>0.1</v>
      </c>
      <c r="M66" s="120">
        <v>0</v>
      </c>
      <c r="N66" s="120">
        <f t="shared" si="9"/>
        <v>0.2</v>
      </c>
      <c r="O66" s="120">
        <v>0</v>
      </c>
      <c r="P66" s="120">
        <v>0</v>
      </c>
      <c r="Q66" s="120">
        <v>0</v>
      </c>
      <c r="R66" s="120">
        <v>0</v>
      </c>
      <c r="S66" s="120">
        <f t="shared" si="10"/>
        <v>0</v>
      </c>
      <c r="T66" s="120">
        <v>0</v>
      </c>
      <c r="U66" s="120">
        <v>0</v>
      </c>
      <c r="V66" s="120">
        <v>0.2</v>
      </c>
      <c r="W66" s="120">
        <v>0</v>
      </c>
      <c r="X66" s="144">
        <f t="shared" si="11"/>
        <v>-8.5209617139980764E-15</v>
      </c>
      <c r="Y66" s="120">
        <v>100</v>
      </c>
      <c r="Z66" s="120" t="s">
        <v>353</v>
      </c>
      <c r="AA66" s="143"/>
      <c r="AB66" s="143"/>
      <c r="AC66" s="143"/>
      <c r="AD66" s="143"/>
      <c r="AE66" s="143"/>
    </row>
    <row r="67" spans="1:31">
      <c r="A67" s="120" t="s">
        <v>14</v>
      </c>
      <c r="B67" s="120">
        <v>8.1999999999999993</v>
      </c>
      <c r="C67" s="120">
        <v>59.4</v>
      </c>
      <c r="D67" s="120">
        <v>17.2</v>
      </c>
      <c r="E67" s="120">
        <v>0</v>
      </c>
      <c r="F67" s="120">
        <v>1.8</v>
      </c>
      <c r="G67" s="120">
        <f t="shared" si="7"/>
        <v>78.399999999999991</v>
      </c>
      <c r="H67" s="120">
        <v>10.9</v>
      </c>
      <c r="I67" s="120">
        <v>1.9</v>
      </c>
      <c r="J67" s="120">
        <f t="shared" si="8"/>
        <v>12.8</v>
      </c>
      <c r="K67" s="120">
        <v>0</v>
      </c>
      <c r="L67" s="120">
        <v>0</v>
      </c>
      <c r="M67" s="120">
        <v>0</v>
      </c>
      <c r="N67" s="120">
        <f t="shared" si="9"/>
        <v>0</v>
      </c>
      <c r="O67" s="120">
        <v>0.6</v>
      </c>
      <c r="P67" s="120">
        <v>0</v>
      </c>
      <c r="Q67" s="120">
        <v>0</v>
      </c>
      <c r="R67" s="120">
        <v>0</v>
      </c>
      <c r="S67" s="120">
        <f t="shared" si="10"/>
        <v>0</v>
      </c>
      <c r="T67" s="120">
        <v>0</v>
      </c>
      <c r="U67" s="120">
        <v>0</v>
      </c>
      <c r="V67" s="120">
        <v>0</v>
      </c>
      <c r="W67" s="120">
        <v>0</v>
      </c>
      <c r="X67" s="144">
        <f t="shared" si="11"/>
        <v>0.60000000000000497</v>
      </c>
      <c r="Y67" s="120">
        <v>100</v>
      </c>
      <c r="Z67" s="120" t="s">
        <v>354</v>
      </c>
      <c r="AA67" s="143"/>
      <c r="AB67" s="143"/>
      <c r="AC67" s="143"/>
      <c r="AD67" s="143"/>
      <c r="AE67" s="143"/>
    </row>
    <row r="68" spans="1:31">
      <c r="A68" s="120" t="s">
        <v>2</v>
      </c>
      <c r="B68" s="120">
        <v>0.9</v>
      </c>
      <c r="C68" s="120">
        <v>58.6</v>
      </c>
      <c r="D68" s="120">
        <v>28.7</v>
      </c>
      <c r="E68" s="120">
        <v>1.4</v>
      </c>
      <c r="F68" s="120">
        <v>3.4</v>
      </c>
      <c r="G68" s="120">
        <f t="shared" si="7"/>
        <v>92.100000000000009</v>
      </c>
      <c r="H68" s="120">
        <v>2.4</v>
      </c>
      <c r="I68" s="120">
        <v>1.1000000000000001</v>
      </c>
      <c r="J68" s="120">
        <f t="shared" si="8"/>
        <v>3.5</v>
      </c>
      <c r="K68" s="120">
        <v>0.1</v>
      </c>
      <c r="L68" s="120">
        <v>0</v>
      </c>
      <c r="M68" s="120">
        <v>0</v>
      </c>
      <c r="N68" s="120">
        <f t="shared" si="9"/>
        <v>0.2</v>
      </c>
      <c r="O68" s="120">
        <v>0.7</v>
      </c>
      <c r="P68" s="120">
        <v>0</v>
      </c>
      <c r="Q68" s="120">
        <v>0.6</v>
      </c>
      <c r="R68" s="120">
        <v>1.9</v>
      </c>
      <c r="S68" s="120">
        <f t="shared" si="10"/>
        <v>2.5</v>
      </c>
      <c r="T68" s="120">
        <v>0</v>
      </c>
      <c r="U68" s="120">
        <v>0</v>
      </c>
      <c r="V68" s="120">
        <v>0.2</v>
      </c>
      <c r="W68" s="120">
        <v>0</v>
      </c>
      <c r="X68" s="144">
        <f t="shared" si="11"/>
        <v>0.69999999999998552</v>
      </c>
      <c r="Y68" s="120">
        <v>100</v>
      </c>
      <c r="Z68" s="120" t="s">
        <v>355</v>
      </c>
      <c r="AA68" s="143"/>
      <c r="AB68" s="143"/>
      <c r="AC68" s="143"/>
      <c r="AD68" s="143"/>
      <c r="AE68" s="143"/>
    </row>
    <row r="69" spans="1:31">
      <c r="A69" s="120" t="s">
        <v>32</v>
      </c>
      <c r="B69" s="120">
        <v>0</v>
      </c>
      <c r="C69" s="120">
        <v>69.3</v>
      </c>
      <c r="D69" s="120">
        <v>11.4</v>
      </c>
      <c r="E69" s="120">
        <v>1.1000000000000001</v>
      </c>
      <c r="F69" s="120">
        <v>1.6</v>
      </c>
      <c r="G69" s="120">
        <f t="shared" si="7"/>
        <v>83.399999999999991</v>
      </c>
      <c r="H69" s="120">
        <v>5.2</v>
      </c>
      <c r="I69" s="120">
        <v>7.3</v>
      </c>
      <c r="J69" s="120">
        <f t="shared" si="8"/>
        <v>12.5</v>
      </c>
      <c r="K69" s="120">
        <v>0.7</v>
      </c>
      <c r="L69" s="120">
        <v>0</v>
      </c>
      <c r="M69" s="120">
        <v>0</v>
      </c>
      <c r="N69" s="120">
        <f t="shared" si="9"/>
        <v>0</v>
      </c>
      <c r="O69" s="120">
        <v>0.3</v>
      </c>
      <c r="P69" s="120">
        <v>0</v>
      </c>
      <c r="Q69" s="120">
        <v>2.6</v>
      </c>
      <c r="R69" s="120">
        <v>0.6</v>
      </c>
      <c r="S69" s="120">
        <f t="shared" si="10"/>
        <v>3.2</v>
      </c>
      <c r="T69" s="120">
        <v>0</v>
      </c>
      <c r="U69" s="120">
        <v>0</v>
      </c>
      <c r="V69" s="120">
        <v>0</v>
      </c>
      <c r="W69" s="120">
        <v>0</v>
      </c>
      <c r="X69" s="144">
        <f t="shared" si="11"/>
        <v>0.20000000000000817</v>
      </c>
      <c r="Y69" s="120">
        <v>100</v>
      </c>
      <c r="Z69" s="120" t="s">
        <v>356</v>
      </c>
      <c r="AA69" s="143"/>
      <c r="AB69" s="143"/>
      <c r="AC69" s="143"/>
      <c r="AD69" s="143"/>
      <c r="AE69" s="143"/>
    </row>
    <row r="70" spans="1:31">
      <c r="A70" s="120" t="s">
        <v>3</v>
      </c>
      <c r="B70" s="120">
        <v>3.9</v>
      </c>
      <c r="C70" s="120">
        <v>27.3</v>
      </c>
      <c r="D70" s="120">
        <v>7</v>
      </c>
      <c r="E70" s="120">
        <v>1</v>
      </c>
      <c r="F70" s="120">
        <v>13.9</v>
      </c>
      <c r="G70" s="120">
        <f t="shared" si="7"/>
        <v>49.199999999999996</v>
      </c>
      <c r="H70" s="120">
        <v>21.7</v>
      </c>
      <c r="I70" s="120">
        <v>15.3</v>
      </c>
      <c r="J70" s="120">
        <f t="shared" si="8"/>
        <v>37</v>
      </c>
      <c r="K70" s="120">
        <v>3.9</v>
      </c>
      <c r="L70" s="120">
        <v>6</v>
      </c>
      <c r="M70" s="120">
        <v>0</v>
      </c>
      <c r="N70" s="120">
        <f t="shared" si="9"/>
        <v>0</v>
      </c>
      <c r="O70" s="120">
        <v>0</v>
      </c>
      <c r="P70" s="120">
        <v>0</v>
      </c>
      <c r="Q70" s="120">
        <v>0</v>
      </c>
      <c r="R70" s="120">
        <v>0</v>
      </c>
      <c r="S70" s="120">
        <f t="shared" si="10"/>
        <v>0</v>
      </c>
      <c r="T70" s="120">
        <v>0</v>
      </c>
      <c r="U70" s="120">
        <v>0</v>
      </c>
      <c r="V70" s="120">
        <v>0</v>
      </c>
      <c r="W70" s="120">
        <v>0</v>
      </c>
      <c r="X70" s="144">
        <f t="shared" si="11"/>
        <v>-1.7763568394002505E-15</v>
      </c>
      <c r="Y70" s="120">
        <v>100</v>
      </c>
      <c r="Z70" s="120" t="s">
        <v>357</v>
      </c>
      <c r="AA70" s="143"/>
      <c r="AB70" s="143"/>
      <c r="AC70" s="143"/>
      <c r="AD70" s="143"/>
      <c r="AE70" s="143"/>
    </row>
    <row r="71" spans="1:31">
      <c r="A71" s="120" t="s">
        <v>15</v>
      </c>
      <c r="B71" s="120">
        <v>27.6</v>
      </c>
      <c r="C71" s="120">
        <v>39.1</v>
      </c>
      <c r="D71" s="120">
        <v>16</v>
      </c>
      <c r="E71" s="120">
        <v>1.2</v>
      </c>
      <c r="F71" s="120">
        <v>4.5999999999999996</v>
      </c>
      <c r="G71" s="120">
        <f t="shared" si="7"/>
        <v>60.900000000000006</v>
      </c>
      <c r="H71" s="120">
        <v>6.2</v>
      </c>
      <c r="I71" s="120">
        <v>0.1</v>
      </c>
      <c r="J71" s="120">
        <f t="shared" si="8"/>
        <v>6.3</v>
      </c>
      <c r="K71" s="120">
        <v>1.3</v>
      </c>
      <c r="L71" s="120">
        <v>3.3</v>
      </c>
      <c r="M71" s="120">
        <v>0</v>
      </c>
      <c r="N71" s="120">
        <f t="shared" si="9"/>
        <v>0</v>
      </c>
      <c r="O71" s="120">
        <v>0</v>
      </c>
      <c r="P71" s="120">
        <v>0.7</v>
      </c>
      <c r="Q71" s="120">
        <v>0</v>
      </c>
      <c r="R71" s="120">
        <v>0</v>
      </c>
      <c r="S71" s="120">
        <f t="shared" si="10"/>
        <v>0</v>
      </c>
      <c r="T71" s="120">
        <v>0</v>
      </c>
      <c r="U71" s="120">
        <v>0</v>
      </c>
      <c r="V71" s="120">
        <v>0</v>
      </c>
      <c r="W71" s="120">
        <v>0</v>
      </c>
      <c r="X71" s="144">
        <f t="shared" si="11"/>
        <v>0.60000000000000053</v>
      </c>
      <c r="Y71" s="120">
        <v>100</v>
      </c>
      <c r="Z71" s="120" t="s">
        <v>358</v>
      </c>
      <c r="AA71" s="143"/>
      <c r="AB71" s="143"/>
      <c r="AC71" s="143"/>
      <c r="AD71" s="143"/>
      <c r="AE71" s="143"/>
    </row>
    <row r="72" spans="1:31">
      <c r="A72" s="120" t="s">
        <v>4</v>
      </c>
      <c r="B72" s="120">
        <v>0.9</v>
      </c>
      <c r="C72" s="120">
        <v>18.8</v>
      </c>
      <c r="D72" s="120">
        <v>5.9</v>
      </c>
      <c r="E72" s="120">
        <v>0.8</v>
      </c>
      <c r="F72" s="120">
        <v>2.2999999999999998</v>
      </c>
      <c r="G72" s="120">
        <f t="shared" si="7"/>
        <v>27.800000000000004</v>
      </c>
      <c r="H72" s="120">
        <v>6.2</v>
      </c>
      <c r="I72" s="120">
        <v>0</v>
      </c>
      <c r="J72" s="120">
        <f t="shared" si="8"/>
        <v>6.2</v>
      </c>
      <c r="K72" s="120">
        <v>23.3</v>
      </c>
      <c r="L72" s="120">
        <v>41.8</v>
      </c>
      <c r="M72" s="120">
        <v>0</v>
      </c>
      <c r="N72" s="120">
        <f t="shared" si="9"/>
        <v>0</v>
      </c>
      <c r="O72" s="120">
        <v>0</v>
      </c>
      <c r="P72" s="120">
        <v>0</v>
      </c>
      <c r="Q72" s="120">
        <v>0</v>
      </c>
      <c r="R72" s="120">
        <v>0</v>
      </c>
      <c r="S72" s="120">
        <f t="shared" si="10"/>
        <v>0</v>
      </c>
      <c r="T72" s="120">
        <v>0</v>
      </c>
      <c r="U72" s="120">
        <v>0</v>
      </c>
      <c r="V72" s="120">
        <v>0</v>
      </c>
      <c r="W72" s="120">
        <v>0</v>
      </c>
      <c r="X72" s="144">
        <f t="shared" si="11"/>
        <v>-1.4210854715202004E-14</v>
      </c>
      <c r="Y72" s="120">
        <v>100</v>
      </c>
      <c r="Z72" s="120" t="s">
        <v>359</v>
      </c>
      <c r="AA72" s="143"/>
      <c r="AB72" s="143"/>
      <c r="AC72" s="143"/>
      <c r="AD72" s="143"/>
      <c r="AE72" s="143"/>
    </row>
    <row r="73" spans="1:31">
      <c r="A73" s="120" t="s">
        <v>5</v>
      </c>
      <c r="B73" s="120">
        <v>2</v>
      </c>
      <c r="C73" s="120">
        <v>54.7</v>
      </c>
      <c r="D73" s="120">
        <v>13.6</v>
      </c>
      <c r="E73" s="120">
        <v>1.9</v>
      </c>
      <c r="F73" s="120">
        <v>4.9000000000000004</v>
      </c>
      <c r="G73" s="120">
        <f t="shared" si="7"/>
        <v>75.100000000000009</v>
      </c>
      <c r="H73" s="120">
        <v>13.4</v>
      </c>
      <c r="I73" s="120">
        <v>6.4</v>
      </c>
      <c r="J73" s="120">
        <f t="shared" si="8"/>
        <v>19.8</v>
      </c>
      <c r="K73" s="120">
        <v>0.9</v>
      </c>
      <c r="L73" s="120">
        <v>0.4</v>
      </c>
      <c r="M73" s="120">
        <v>0</v>
      </c>
      <c r="N73" s="120">
        <f t="shared" si="9"/>
        <v>0.2</v>
      </c>
      <c r="O73" s="120">
        <v>1.8</v>
      </c>
      <c r="P73" s="120">
        <v>0</v>
      </c>
      <c r="Q73" s="120">
        <v>0</v>
      </c>
      <c r="R73" s="120">
        <v>0</v>
      </c>
      <c r="S73" s="120">
        <f t="shared" si="10"/>
        <v>0</v>
      </c>
      <c r="T73" s="120">
        <v>0</v>
      </c>
      <c r="U73" s="120">
        <v>0.1</v>
      </c>
      <c r="V73" s="120">
        <v>0.1</v>
      </c>
      <c r="W73" s="120">
        <v>0</v>
      </c>
      <c r="X73" s="144">
        <f t="shared" si="11"/>
        <v>1.599999999999991</v>
      </c>
      <c r="Y73" s="120">
        <v>100</v>
      </c>
      <c r="Z73" s="120" t="s">
        <v>360</v>
      </c>
      <c r="AA73" s="143"/>
      <c r="AB73" s="143"/>
      <c r="AC73" s="143"/>
      <c r="AD73" s="143"/>
      <c r="AE73" s="143"/>
    </row>
    <row r="74" spans="1:31">
      <c r="A74" s="120" t="s">
        <v>16</v>
      </c>
      <c r="B74" s="120">
        <v>2.9</v>
      </c>
      <c r="C74" s="120">
        <v>67</v>
      </c>
      <c r="D74" s="120">
        <v>20.8</v>
      </c>
      <c r="E74" s="120">
        <v>1.6</v>
      </c>
      <c r="F74" s="120">
        <v>2.2999999999999998</v>
      </c>
      <c r="G74" s="120">
        <f t="shared" si="7"/>
        <v>91.699999999999989</v>
      </c>
      <c r="H74" s="120">
        <v>3.5</v>
      </c>
      <c r="I74" s="120">
        <v>0.6</v>
      </c>
      <c r="J74" s="120">
        <f t="shared" si="8"/>
        <v>4.0999999999999996</v>
      </c>
      <c r="K74" s="120">
        <v>0.5</v>
      </c>
      <c r="L74" s="120">
        <v>0.2</v>
      </c>
      <c r="M74" s="120">
        <v>0</v>
      </c>
      <c r="N74" s="120">
        <f t="shared" si="9"/>
        <v>0</v>
      </c>
      <c r="O74" s="120">
        <v>0.5</v>
      </c>
      <c r="P74" s="120">
        <v>0.2</v>
      </c>
      <c r="Q74" s="120">
        <v>0</v>
      </c>
      <c r="R74" s="120">
        <v>0</v>
      </c>
      <c r="S74" s="120">
        <f t="shared" si="10"/>
        <v>0</v>
      </c>
      <c r="T74" s="120">
        <v>0</v>
      </c>
      <c r="U74" s="120">
        <v>0</v>
      </c>
      <c r="V74" s="120">
        <v>0</v>
      </c>
      <c r="W74" s="120">
        <v>0</v>
      </c>
      <c r="X74" s="144">
        <f t="shared" si="11"/>
        <v>0.60000000000000608</v>
      </c>
      <c r="Y74" s="120">
        <v>100</v>
      </c>
      <c r="Z74" s="120" t="s">
        <v>361</v>
      </c>
      <c r="AA74" s="143"/>
      <c r="AB74" s="143"/>
      <c r="AC74" s="143"/>
      <c r="AD74" s="143"/>
      <c r="AE74" s="143"/>
    </row>
    <row r="75" spans="1:31">
      <c r="A75" s="120" t="s">
        <v>17</v>
      </c>
      <c r="B75" s="120">
        <v>2.6</v>
      </c>
      <c r="C75" s="120">
        <v>8.5</v>
      </c>
      <c r="D75" s="120">
        <v>34.1</v>
      </c>
      <c r="E75" s="120">
        <v>3.4</v>
      </c>
      <c r="F75" s="120">
        <v>12</v>
      </c>
      <c r="G75" s="120">
        <f t="shared" si="7"/>
        <v>58</v>
      </c>
      <c r="H75" s="120">
        <v>0.1</v>
      </c>
      <c r="I75" s="120">
        <v>0</v>
      </c>
      <c r="J75" s="120">
        <f t="shared" si="8"/>
        <v>0.1</v>
      </c>
      <c r="K75" s="120">
        <v>5.7</v>
      </c>
      <c r="L75" s="120">
        <v>0</v>
      </c>
      <c r="M75" s="120">
        <v>0</v>
      </c>
      <c r="N75" s="120">
        <f t="shared" si="9"/>
        <v>19.100000000000001</v>
      </c>
      <c r="O75" s="120">
        <v>0.8</v>
      </c>
      <c r="P75" s="120">
        <v>9.9</v>
      </c>
      <c r="Q75" s="120">
        <v>3.8</v>
      </c>
      <c r="R75" s="120">
        <v>0.1</v>
      </c>
      <c r="S75" s="120">
        <f t="shared" si="10"/>
        <v>3.9</v>
      </c>
      <c r="T75" s="120">
        <v>0</v>
      </c>
      <c r="U75" s="120">
        <v>4.5999999999999996</v>
      </c>
      <c r="V75" s="120">
        <v>1.7</v>
      </c>
      <c r="W75" s="120">
        <v>12.8</v>
      </c>
      <c r="X75" s="144">
        <f t="shared" si="11"/>
        <v>10.6</v>
      </c>
      <c r="Y75" s="120">
        <v>100</v>
      </c>
      <c r="Z75" s="120" t="s">
        <v>362</v>
      </c>
      <c r="AA75" s="143"/>
      <c r="AB75" s="143"/>
      <c r="AC75" s="143"/>
      <c r="AD75" s="143"/>
      <c r="AE75" s="143"/>
    </row>
    <row r="76" spans="1:31">
      <c r="A76" s="120" t="s">
        <v>18</v>
      </c>
      <c r="B76" s="120">
        <v>0.2</v>
      </c>
      <c r="C76" s="120">
        <v>43.8</v>
      </c>
      <c r="D76" s="120">
        <v>17.7</v>
      </c>
      <c r="E76" s="120">
        <v>0.4</v>
      </c>
      <c r="F76" s="120">
        <v>10.1</v>
      </c>
      <c r="G76" s="120">
        <f t="shared" si="7"/>
        <v>72</v>
      </c>
      <c r="H76" s="120">
        <v>2.7</v>
      </c>
      <c r="I76" s="120">
        <v>0</v>
      </c>
      <c r="J76" s="120">
        <f t="shared" si="8"/>
        <v>2.7</v>
      </c>
      <c r="K76" s="120">
        <v>6.9</v>
      </c>
      <c r="L76" s="120">
        <v>0</v>
      </c>
      <c r="M76" s="120">
        <v>0</v>
      </c>
      <c r="N76" s="120">
        <f t="shared" si="9"/>
        <v>0.2</v>
      </c>
      <c r="O76" s="120">
        <v>0.4</v>
      </c>
      <c r="P76" s="120">
        <v>7.6</v>
      </c>
      <c r="Q76" s="120">
        <v>10.1</v>
      </c>
      <c r="R76" s="120">
        <v>0</v>
      </c>
      <c r="S76" s="120">
        <f t="shared" si="10"/>
        <v>10.1</v>
      </c>
      <c r="T76" s="120">
        <v>0</v>
      </c>
      <c r="U76" s="120">
        <v>0.2</v>
      </c>
      <c r="V76" s="120">
        <v>0</v>
      </c>
      <c r="W76" s="120">
        <v>0</v>
      </c>
      <c r="X76" s="144">
        <f t="shared" si="11"/>
        <v>7.8999999999999968</v>
      </c>
      <c r="Y76" s="120">
        <v>100</v>
      </c>
      <c r="Z76" s="120" t="s">
        <v>363</v>
      </c>
      <c r="AA76" s="143"/>
      <c r="AB76" s="143"/>
      <c r="AC76" s="143"/>
      <c r="AD76" s="143"/>
      <c r="AE76" s="143"/>
    </row>
    <row r="77" spans="1:31">
      <c r="A77" s="120" t="s">
        <v>35</v>
      </c>
      <c r="B77" s="120">
        <v>0</v>
      </c>
      <c r="C77" s="120">
        <v>94.7</v>
      </c>
      <c r="D77" s="120">
        <v>0.8</v>
      </c>
      <c r="E77" s="120">
        <v>0.1</v>
      </c>
      <c r="F77" s="120">
        <v>3.5</v>
      </c>
      <c r="G77" s="120">
        <f t="shared" si="7"/>
        <v>99.1</v>
      </c>
      <c r="H77" s="120">
        <v>0</v>
      </c>
      <c r="I77" s="120">
        <v>0</v>
      </c>
      <c r="J77" s="120">
        <f t="shared" si="8"/>
        <v>0</v>
      </c>
      <c r="K77" s="120">
        <v>0.1</v>
      </c>
      <c r="L77" s="120">
        <v>0</v>
      </c>
      <c r="M77" s="120">
        <v>0</v>
      </c>
      <c r="N77" s="120">
        <f t="shared" si="9"/>
        <v>0.2</v>
      </c>
      <c r="O77" s="120">
        <v>0</v>
      </c>
      <c r="P77" s="120">
        <v>0</v>
      </c>
      <c r="Q77" s="120">
        <v>0.3</v>
      </c>
      <c r="R77" s="120">
        <v>0.3</v>
      </c>
      <c r="S77" s="120">
        <f t="shared" si="10"/>
        <v>0.6</v>
      </c>
      <c r="T77" s="120">
        <v>0</v>
      </c>
      <c r="U77" s="120">
        <v>0.1</v>
      </c>
      <c r="V77" s="120">
        <v>0.1</v>
      </c>
      <c r="W77" s="120">
        <v>0</v>
      </c>
      <c r="X77" s="144">
        <f t="shared" si="11"/>
        <v>5.6621374255882984E-15</v>
      </c>
      <c r="Y77" s="120">
        <v>100</v>
      </c>
      <c r="Z77" s="120" t="s">
        <v>364</v>
      </c>
      <c r="AA77" s="143"/>
      <c r="AB77" s="143"/>
      <c r="AC77" s="143"/>
      <c r="AD77" s="143"/>
      <c r="AE77" s="143"/>
    </row>
    <row r="78" spans="1:31">
      <c r="A78" s="120" t="s">
        <v>19</v>
      </c>
      <c r="B78" s="120">
        <v>0</v>
      </c>
      <c r="C78" s="120">
        <v>16</v>
      </c>
      <c r="D78" s="120">
        <v>27.8</v>
      </c>
      <c r="E78" s="120">
        <v>0.2</v>
      </c>
      <c r="F78" s="120">
        <v>1.1000000000000001</v>
      </c>
      <c r="G78" s="120">
        <f t="shared" si="7"/>
        <v>45.1</v>
      </c>
      <c r="H78" s="120">
        <v>9.1999999999999993</v>
      </c>
      <c r="I78" s="120">
        <v>3.3</v>
      </c>
      <c r="J78" s="120">
        <f t="shared" si="8"/>
        <v>12.5</v>
      </c>
      <c r="K78" s="120">
        <v>28.9</v>
      </c>
      <c r="L78" s="120">
        <v>1.1000000000000001</v>
      </c>
      <c r="M78" s="120">
        <v>3.6</v>
      </c>
      <c r="N78" s="120">
        <f t="shared" si="9"/>
        <v>3.1</v>
      </c>
      <c r="O78" s="120">
        <v>0</v>
      </c>
      <c r="P78" s="120">
        <v>0</v>
      </c>
      <c r="Q78" s="120">
        <v>5.5</v>
      </c>
      <c r="R78" s="120">
        <v>0.3</v>
      </c>
      <c r="S78" s="120">
        <f t="shared" si="10"/>
        <v>5.8</v>
      </c>
      <c r="T78" s="120">
        <v>3.6</v>
      </c>
      <c r="U78" s="120">
        <v>2.2000000000000002</v>
      </c>
      <c r="V78" s="120">
        <v>0.9</v>
      </c>
      <c r="W78" s="120">
        <v>0</v>
      </c>
      <c r="X78" s="144">
        <f t="shared" si="11"/>
        <v>-9.9999999999998757E-2</v>
      </c>
      <c r="Y78" s="120">
        <v>100</v>
      </c>
      <c r="Z78" s="120" t="s">
        <v>365</v>
      </c>
      <c r="AA78" s="143"/>
      <c r="AB78" s="143"/>
      <c r="AC78" s="143"/>
      <c r="AD78" s="143"/>
      <c r="AE78" s="143"/>
    </row>
    <row r="79" spans="1:31">
      <c r="A79" s="120" t="s">
        <v>20</v>
      </c>
      <c r="B79" s="120">
        <v>0</v>
      </c>
      <c r="C79" s="120">
        <v>29.8</v>
      </c>
      <c r="D79" s="120">
        <v>10.5</v>
      </c>
      <c r="E79" s="120">
        <v>0.6</v>
      </c>
      <c r="F79" s="120">
        <v>9</v>
      </c>
      <c r="G79" s="120">
        <f t="shared" si="7"/>
        <v>49.9</v>
      </c>
      <c r="H79" s="120">
        <v>24.5</v>
      </c>
      <c r="I79" s="120">
        <v>20.8</v>
      </c>
      <c r="J79" s="120">
        <f t="shared" si="8"/>
        <v>45.3</v>
      </c>
      <c r="K79" s="120">
        <v>3</v>
      </c>
      <c r="L79" s="120">
        <v>1.8</v>
      </c>
      <c r="M79" s="120">
        <v>0</v>
      </c>
      <c r="N79" s="120">
        <f t="shared" si="9"/>
        <v>0</v>
      </c>
      <c r="O79" s="120">
        <v>0</v>
      </c>
      <c r="P79" s="120">
        <v>0</v>
      </c>
      <c r="Q79" s="120">
        <v>0</v>
      </c>
      <c r="R79" s="120">
        <v>0</v>
      </c>
      <c r="S79" s="120">
        <f t="shared" si="10"/>
        <v>0</v>
      </c>
      <c r="T79" s="120">
        <v>0</v>
      </c>
      <c r="U79" s="120">
        <v>0</v>
      </c>
      <c r="V79" s="120">
        <v>0</v>
      </c>
      <c r="W79" s="120">
        <v>0</v>
      </c>
      <c r="X79" s="144">
        <f t="shared" si="11"/>
        <v>4.2188474935755949E-15</v>
      </c>
      <c r="Y79" s="120">
        <v>100</v>
      </c>
      <c r="Z79" s="120" t="s">
        <v>366</v>
      </c>
      <c r="AA79" s="143"/>
      <c r="AB79" s="143"/>
      <c r="AC79" s="143"/>
      <c r="AD79" s="143"/>
      <c r="AE79" s="143"/>
    </row>
    <row r="80" spans="1:31">
      <c r="A80" s="120" t="s">
        <v>21</v>
      </c>
      <c r="B80" s="120">
        <v>0</v>
      </c>
      <c r="C80" s="120">
        <v>61.5</v>
      </c>
      <c r="D80" s="120">
        <v>15.1</v>
      </c>
      <c r="E80" s="120">
        <v>0.1</v>
      </c>
      <c r="F80" s="120">
        <v>0.4</v>
      </c>
      <c r="G80" s="120">
        <f t="shared" si="7"/>
        <v>77.099999999999994</v>
      </c>
      <c r="H80" s="120">
        <v>20.9</v>
      </c>
      <c r="I80" s="120">
        <v>2</v>
      </c>
      <c r="J80" s="120">
        <f t="shared" si="8"/>
        <v>22.9</v>
      </c>
      <c r="K80" s="120">
        <v>0</v>
      </c>
      <c r="L80" s="120">
        <v>0</v>
      </c>
      <c r="M80" s="120">
        <v>0</v>
      </c>
      <c r="N80" s="120">
        <f t="shared" si="9"/>
        <v>0</v>
      </c>
      <c r="O80" s="120">
        <v>0</v>
      </c>
      <c r="P80" s="120">
        <v>0</v>
      </c>
      <c r="Q80" s="120">
        <v>0</v>
      </c>
      <c r="R80" s="120">
        <v>0</v>
      </c>
      <c r="S80" s="120">
        <f t="shared" si="10"/>
        <v>0</v>
      </c>
      <c r="T80" s="120">
        <v>0</v>
      </c>
      <c r="U80" s="120">
        <v>0</v>
      </c>
      <c r="V80" s="120">
        <v>0</v>
      </c>
      <c r="W80" s="120">
        <v>0</v>
      </c>
      <c r="X80" s="144">
        <f t="shared" si="11"/>
        <v>7.1054273576010019E-15</v>
      </c>
      <c r="Y80" s="120">
        <v>100</v>
      </c>
      <c r="Z80" s="120" t="s">
        <v>367</v>
      </c>
      <c r="AA80" s="143"/>
      <c r="AB80" s="143"/>
      <c r="AC80" s="143"/>
      <c r="AD80" s="143"/>
      <c r="AE80" s="143"/>
    </row>
    <row r="81" spans="1:31">
      <c r="A81" s="120" t="s">
        <v>27</v>
      </c>
      <c r="B81" s="120">
        <v>3</v>
      </c>
      <c r="C81" s="120">
        <v>61</v>
      </c>
      <c r="D81" s="120">
        <v>22.8</v>
      </c>
      <c r="E81" s="120">
        <v>1.4</v>
      </c>
      <c r="F81" s="120">
        <v>1.8</v>
      </c>
      <c r="G81" s="120">
        <f t="shared" si="7"/>
        <v>87</v>
      </c>
      <c r="H81" s="120">
        <v>4.7</v>
      </c>
      <c r="I81" s="120">
        <v>0.4</v>
      </c>
      <c r="J81" s="120">
        <f t="shared" si="8"/>
        <v>5.1000000000000005</v>
      </c>
      <c r="K81" s="120">
        <v>0.3</v>
      </c>
      <c r="L81" s="120">
        <v>0</v>
      </c>
      <c r="M81" s="120">
        <v>1</v>
      </c>
      <c r="N81" s="120">
        <f t="shared" si="9"/>
        <v>1.7999999999999998</v>
      </c>
      <c r="O81" s="120">
        <v>0</v>
      </c>
      <c r="P81" s="120">
        <v>1.7</v>
      </c>
      <c r="Q81" s="120">
        <v>0</v>
      </c>
      <c r="R81" s="120">
        <v>0</v>
      </c>
      <c r="S81" s="120">
        <f t="shared" si="10"/>
        <v>0</v>
      </c>
      <c r="T81" s="120">
        <v>1</v>
      </c>
      <c r="U81" s="120">
        <v>0.6</v>
      </c>
      <c r="V81" s="120">
        <v>0</v>
      </c>
      <c r="W81" s="120">
        <v>1.2</v>
      </c>
      <c r="X81" s="144">
        <f t="shared" si="11"/>
        <v>1.7999999999999998</v>
      </c>
      <c r="Y81" s="120">
        <v>100</v>
      </c>
      <c r="Z81" s="120" t="s">
        <v>368</v>
      </c>
      <c r="AA81" s="143"/>
      <c r="AB81" s="143"/>
      <c r="AC81" s="143"/>
      <c r="AD81" s="143"/>
      <c r="AE81" s="143"/>
    </row>
    <row r="82" spans="1:31">
      <c r="A82" s="120" t="s">
        <v>6</v>
      </c>
      <c r="B82" s="120">
        <v>0</v>
      </c>
      <c r="C82" s="120">
        <v>82.1</v>
      </c>
      <c r="D82" s="120">
        <v>10.6</v>
      </c>
      <c r="E82" s="120">
        <v>0</v>
      </c>
      <c r="F82" s="120">
        <v>0</v>
      </c>
      <c r="G82" s="120">
        <f t="shared" si="7"/>
        <v>92.699999999999989</v>
      </c>
      <c r="H82" s="120">
        <v>0</v>
      </c>
      <c r="I82" s="120">
        <v>0</v>
      </c>
      <c r="J82" s="120">
        <f t="shared" si="8"/>
        <v>0</v>
      </c>
      <c r="K82" s="120">
        <v>0</v>
      </c>
      <c r="L82" s="120">
        <v>0</v>
      </c>
      <c r="M82" s="120">
        <v>0</v>
      </c>
      <c r="N82" s="120">
        <f t="shared" si="9"/>
        <v>0</v>
      </c>
      <c r="O82" s="120">
        <v>0</v>
      </c>
      <c r="P82" s="120">
        <v>0</v>
      </c>
      <c r="Q82" s="120">
        <v>7.3</v>
      </c>
      <c r="R82" s="120">
        <v>0</v>
      </c>
      <c r="S82" s="120">
        <f t="shared" si="10"/>
        <v>7.3</v>
      </c>
      <c r="T82" s="120">
        <v>0</v>
      </c>
      <c r="U82" s="120">
        <v>0</v>
      </c>
      <c r="V82" s="120">
        <v>0</v>
      </c>
      <c r="W82" s="120">
        <v>0</v>
      </c>
      <c r="X82" s="144">
        <f t="shared" si="11"/>
        <v>1.1546319456101628E-14</v>
      </c>
      <c r="Y82" s="120">
        <v>100</v>
      </c>
      <c r="Z82" s="120" t="s">
        <v>369</v>
      </c>
      <c r="AA82" s="143"/>
      <c r="AB82" s="143"/>
      <c r="AC82" s="143"/>
      <c r="AD82" s="143"/>
      <c r="AE82" s="143"/>
    </row>
    <row r="83" spans="1:31">
      <c r="A83" s="120" t="s">
        <v>22</v>
      </c>
      <c r="B83" s="120">
        <v>23.4</v>
      </c>
      <c r="C83" s="120">
        <v>20.5</v>
      </c>
      <c r="D83" s="120">
        <v>22.1</v>
      </c>
      <c r="E83" s="120">
        <v>0.8</v>
      </c>
      <c r="F83" s="120">
        <v>15.6</v>
      </c>
      <c r="G83" s="120">
        <f t="shared" si="7"/>
        <v>59</v>
      </c>
      <c r="H83" s="120">
        <v>10.4</v>
      </c>
      <c r="I83" s="120">
        <v>0.9</v>
      </c>
      <c r="J83" s="120">
        <f t="shared" si="8"/>
        <v>11.3</v>
      </c>
      <c r="K83" s="120">
        <v>0.7</v>
      </c>
      <c r="L83" s="120">
        <v>0.1</v>
      </c>
      <c r="M83" s="120">
        <v>0</v>
      </c>
      <c r="N83" s="120">
        <f t="shared" si="9"/>
        <v>0</v>
      </c>
      <c r="O83" s="120">
        <v>3.2</v>
      </c>
      <c r="P83" s="120">
        <v>2.2000000000000002</v>
      </c>
      <c r="Q83" s="120">
        <v>0</v>
      </c>
      <c r="R83" s="120">
        <v>0</v>
      </c>
      <c r="S83" s="120">
        <f t="shared" si="10"/>
        <v>0</v>
      </c>
      <c r="T83" s="120">
        <v>0</v>
      </c>
      <c r="U83" s="120">
        <v>0</v>
      </c>
      <c r="V83" s="120">
        <v>0</v>
      </c>
      <c r="W83" s="120">
        <v>0</v>
      </c>
      <c r="X83" s="144">
        <f t="shared" si="11"/>
        <v>5.4999999999999938</v>
      </c>
      <c r="Y83" s="120">
        <v>100</v>
      </c>
      <c r="Z83" s="120" t="s">
        <v>370</v>
      </c>
      <c r="AA83" s="143"/>
      <c r="AB83" s="143"/>
      <c r="AC83" s="143"/>
      <c r="AD83" s="143"/>
      <c r="AE83" s="143"/>
    </row>
    <row r="84" spans="1:31">
      <c r="A84" s="120" t="s">
        <v>28</v>
      </c>
      <c r="B84" s="120">
        <v>31.4</v>
      </c>
      <c r="C84" s="120">
        <v>26.2</v>
      </c>
      <c r="D84" s="120">
        <v>32</v>
      </c>
      <c r="E84" s="120">
        <v>1.6</v>
      </c>
      <c r="F84" s="120">
        <v>2.6</v>
      </c>
      <c r="G84" s="120">
        <f t="shared" si="7"/>
        <v>62.400000000000006</v>
      </c>
      <c r="H84" s="120">
        <v>4.3</v>
      </c>
      <c r="I84" s="120">
        <v>0.3</v>
      </c>
      <c r="J84" s="120">
        <f t="shared" si="8"/>
        <v>4.5999999999999996</v>
      </c>
      <c r="K84" s="120">
        <v>0</v>
      </c>
      <c r="L84" s="120">
        <v>0</v>
      </c>
      <c r="M84" s="120">
        <v>0</v>
      </c>
      <c r="N84" s="120">
        <f t="shared" si="9"/>
        <v>0</v>
      </c>
      <c r="O84" s="120">
        <v>1.6</v>
      </c>
      <c r="P84" s="120">
        <v>0</v>
      </c>
      <c r="Q84" s="120">
        <v>0</v>
      </c>
      <c r="R84" s="120">
        <v>0</v>
      </c>
      <c r="S84" s="120">
        <f t="shared" si="10"/>
        <v>0</v>
      </c>
      <c r="T84" s="120">
        <v>0</v>
      </c>
      <c r="U84" s="120">
        <v>0</v>
      </c>
      <c r="V84" s="120">
        <v>0</v>
      </c>
      <c r="W84" s="120">
        <v>0</v>
      </c>
      <c r="X84" s="144">
        <f t="shared" si="11"/>
        <v>1.599999999999989</v>
      </c>
      <c r="Y84" s="120">
        <v>100</v>
      </c>
      <c r="Z84" s="120" t="s">
        <v>386</v>
      </c>
      <c r="AA84" s="143"/>
      <c r="AB84" s="143"/>
      <c r="AC84" s="143"/>
      <c r="AD84" s="143"/>
      <c r="AE84" s="143"/>
    </row>
    <row r="85" spans="1:31">
      <c r="A85" s="120" t="s">
        <v>23</v>
      </c>
      <c r="B85" s="120">
        <v>0</v>
      </c>
      <c r="C85" s="120">
        <v>15.7</v>
      </c>
      <c r="D85" s="120">
        <v>31.1</v>
      </c>
      <c r="E85" s="120">
        <v>1</v>
      </c>
      <c r="F85" s="120">
        <v>5.0999999999999996</v>
      </c>
      <c r="G85" s="120">
        <f t="shared" si="7"/>
        <v>52.9</v>
      </c>
      <c r="H85" s="120">
        <v>13.1</v>
      </c>
      <c r="I85" s="120">
        <v>30.1</v>
      </c>
      <c r="J85" s="120">
        <f t="shared" si="8"/>
        <v>43.2</v>
      </c>
      <c r="K85" s="120">
        <v>1.8</v>
      </c>
      <c r="L85" s="120">
        <v>1.6</v>
      </c>
      <c r="M85" s="120">
        <v>0</v>
      </c>
      <c r="N85" s="120">
        <f t="shared" si="9"/>
        <v>0.5</v>
      </c>
      <c r="O85" s="120">
        <v>0</v>
      </c>
      <c r="P85" s="120">
        <v>0</v>
      </c>
      <c r="Q85" s="120">
        <v>0</v>
      </c>
      <c r="R85" s="120">
        <v>0</v>
      </c>
      <c r="S85" s="120">
        <f t="shared" si="10"/>
        <v>0</v>
      </c>
      <c r="T85" s="120">
        <v>0</v>
      </c>
      <c r="U85" s="120">
        <v>0</v>
      </c>
      <c r="V85" s="120">
        <v>0.5</v>
      </c>
      <c r="W85" s="120">
        <v>0</v>
      </c>
      <c r="X85" s="144">
        <f t="shared" si="11"/>
        <v>-1.3322676295501878E-15</v>
      </c>
      <c r="Y85" s="120">
        <v>100</v>
      </c>
      <c r="Z85" s="120" t="s">
        <v>371</v>
      </c>
      <c r="AA85" s="143"/>
      <c r="AB85" s="143"/>
      <c r="AC85" s="143"/>
      <c r="AD85" s="143"/>
      <c r="AE85" s="143"/>
    </row>
    <row r="86" spans="1:31">
      <c r="A86" s="120" t="s">
        <v>7</v>
      </c>
      <c r="B86" s="120">
        <v>13</v>
      </c>
      <c r="C86" s="120">
        <v>36.299999999999997</v>
      </c>
      <c r="D86" s="120">
        <v>7.2</v>
      </c>
      <c r="E86" s="120">
        <v>0.5</v>
      </c>
      <c r="F86" s="120">
        <v>2.4</v>
      </c>
      <c r="G86" s="120">
        <f t="shared" si="7"/>
        <v>46.4</v>
      </c>
      <c r="H86" s="120">
        <v>17.399999999999999</v>
      </c>
      <c r="I86" s="120">
        <v>22.7</v>
      </c>
      <c r="J86" s="120">
        <f t="shared" si="8"/>
        <v>40.099999999999994</v>
      </c>
      <c r="K86" s="120">
        <v>0.1</v>
      </c>
      <c r="L86" s="120">
        <v>0.1</v>
      </c>
      <c r="M86" s="120">
        <v>0</v>
      </c>
      <c r="N86" s="120">
        <f t="shared" si="9"/>
        <v>0</v>
      </c>
      <c r="O86" s="120">
        <v>0.4</v>
      </c>
      <c r="P86" s="120">
        <v>0</v>
      </c>
      <c r="Q86" s="120">
        <v>0</v>
      </c>
      <c r="R86" s="120">
        <v>0</v>
      </c>
      <c r="S86" s="120">
        <f t="shared" si="10"/>
        <v>0</v>
      </c>
      <c r="T86" s="120">
        <v>0</v>
      </c>
      <c r="U86" s="120">
        <v>0</v>
      </c>
      <c r="V86" s="120">
        <v>0</v>
      </c>
      <c r="W86" s="120">
        <v>0</v>
      </c>
      <c r="X86" s="144">
        <f t="shared" si="11"/>
        <v>0.30000000000000715</v>
      </c>
      <c r="Y86" s="120">
        <v>100</v>
      </c>
      <c r="Z86" s="120" t="s">
        <v>372</v>
      </c>
      <c r="AA86" s="143"/>
      <c r="AB86" s="143"/>
      <c r="AC86" s="143"/>
      <c r="AD86" s="143"/>
      <c r="AE86" s="143"/>
    </row>
    <row r="87" spans="1:31">
      <c r="A87" s="120" t="s">
        <v>24</v>
      </c>
      <c r="B87" s="120">
        <v>0</v>
      </c>
      <c r="C87" s="120">
        <v>72.599999999999994</v>
      </c>
      <c r="D87" s="120">
        <v>5.9</v>
      </c>
      <c r="E87" s="120">
        <v>0.3</v>
      </c>
      <c r="F87" s="120">
        <v>0</v>
      </c>
      <c r="G87" s="120">
        <f t="shared" si="7"/>
        <v>78.8</v>
      </c>
      <c r="H87" s="120">
        <v>14.1</v>
      </c>
      <c r="I87" s="120">
        <v>6.5</v>
      </c>
      <c r="J87" s="120">
        <f t="shared" si="8"/>
        <v>20.6</v>
      </c>
      <c r="K87" s="120">
        <v>0</v>
      </c>
      <c r="L87" s="120">
        <v>0</v>
      </c>
      <c r="M87" s="120">
        <v>0</v>
      </c>
      <c r="N87" s="120">
        <f t="shared" si="9"/>
        <v>0</v>
      </c>
      <c r="O87" s="120">
        <v>0</v>
      </c>
      <c r="P87" s="120">
        <v>0</v>
      </c>
      <c r="Q87" s="120">
        <v>0.6</v>
      </c>
      <c r="R87" s="120">
        <v>0</v>
      </c>
      <c r="S87" s="120">
        <f t="shared" si="10"/>
        <v>0.6</v>
      </c>
      <c r="T87" s="120">
        <v>0</v>
      </c>
      <c r="U87" s="120">
        <v>0</v>
      </c>
      <c r="V87" s="120">
        <v>0</v>
      </c>
      <c r="W87" s="120">
        <v>0</v>
      </c>
      <c r="X87" s="144">
        <f t="shared" si="11"/>
        <v>1.4432899320127035E-15</v>
      </c>
      <c r="Y87" s="120">
        <v>100</v>
      </c>
      <c r="Z87" s="120" t="s">
        <v>373</v>
      </c>
      <c r="AA87" s="143"/>
      <c r="AB87" s="143"/>
      <c r="AC87" s="143"/>
      <c r="AD87" s="143"/>
      <c r="AE87" s="143"/>
    </row>
    <row r="88" spans="1:31">
      <c r="A88" s="120" t="s">
        <v>8</v>
      </c>
      <c r="B88" s="120">
        <v>8.1</v>
      </c>
      <c r="C88" s="120">
        <v>25.5</v>
      </c>
      <c r="D88" s="120">
        <v>13.2</v>
      </c>
      <c r="E88" s="120">
        <v>0.7</v>
      </c>
      <c r="F88" s="120">
        <v>25.2</v>
      </c>
      <c r="G88" s="120">
        <f t="shared" si="7"/>
        <v>64.600000000000009</v>
      </c>
      <c r="H88" s="120">
        <v>8.3000000000000007</v>
      </c>
      <c r="I88" s="120">
        <v>17</v>
      </c>
      <c r="J88" s="120">
        <f t="shared" si="8"/>
        <v>25.3</v>
      </c>
      <c r="K88" s="120">
        <v>0.4</v>
      </c>
      <c r="L88" s="120">
        <v>0.1</v>
      </c>
      <c r="M88" s="120">
        <v>0</v>
      </c>
      <c r="N88" s="120">
        <f t="shared" si="9"/>
        <v>0.7</v>
      </c>
      <c r="O88" s="120">
        <v>0.6</v>
      </c>
      <c r="P88" s="120">
        <v>0</v>
      </c>
      <c r="Q88" s="120">
        <v>0</v>
      </c>
      <c r="R88" s="120">
        <v>0.1</v>
      </c>
      <c r="S88" s="120">
        <f t="shared" si="10"/>
        <v>0.1</v>
      </c>
      <c r="T88" s="120">
        <v>0</v>
      </c>
      <c r="U88" s="120">
        <v>0</v>
      </c>
      <c r="V88" s="120">
        <v>0.1</v>
      </c>
      <c r="W88" s="120">
        <v>0.6</v>
      </c>
      <c r="X88" s="144">
        <f t="shared" si="11"/>
        <v>0.69999999999999651</v>
      </c>
      <c r="Y88" s="120">
        <v>100</v>
      </c>
      <c r="Z88" s="120" t="s">
        <v>374</v>
      </c>
      <c r="AA88" s="143"/>
      <c r="AB88" s="143"/>
      <c r="AC88" s="143"/>
      <c r="AD88" s="143"/>
      <c r="AE88" s="143"/>
    </row>
    <row r="89" spans="1:31" ht="25.5">
      <c r="A89" s="121" t="s">
        <v>462</v>
      </c>
      <c r="B89" s="120">
        <v>6</v>
      </c>
      <c r="C89" s="120">
        <v>74.900000000000006</v>
      </c>
      <c r="D89" s="120">
        <v>18.8</v>
      </c>
      <c r="E89" s="120">
        <v>0</v>
      </c>
      <c r="F89" s="120">
        <v>0.3</v>
      </c>
      <c r="G89" s="120">
        <f t="shared" si="7"/>
        <v>94</v>
      </c>
      <c r="H89" s="120">
        <v>0</v>
      </c>
      <c r="I89" s="120">
        <v>0</v>
      </c>
      <c r="J89" s="120">
        <f t="shared" si="8"/>
        <v>0</v>
      </c>
      <c r="K89" s="120">
        <v>0</v>
      </c>
      <c r="L89" s="120">
        <v>0</v>
      </c>
      <c r="M89" s="120">
        <v>0</v>
      </c>
      <c r="N89" s="120">
        <f t="shared" si="9"/>
        <v>0</v>
      </c>
      <c r="O89" s="120">
        <v>0</v>
      </c>
      <c r="P89" s="120">
        <v>0</v>
      </c>
      <c r="Q89" s="120">
        <v>0</v>
      </c>
      <c r="R89" s="120">
        <v>0</v>
      </c>
      <c r="S89" s="120">
        <f t="shared" si="10"/>
        <v>0</v>
      </c>
      <c r="T89" s="120">
        <v>0</v>
      </c>
      <c r="U89" s="120">
        <v>0</v>
      </c>
      <c r="V89" s="120">
        <v>0</v>
      </c>
      <c r="W89" s="120">
        <v>0</v>
      </c>
      <c r="X89" s="144">
        <f t="shared" si="11"/>
        <v>0</v>
      </c>
      <c r="Y89" s="120">
        <v>100</v>
      </c>
      <c r="Z89" s="120" t="s">
        <v>498</v>
      </c>
      <c r="AA89" s="143"/>
      <c r="AB89" s="143"/>
      <c r="AC89" s="143"/>
      <c r="AD89" s="143"/>
      <c r="AE89" s="143"/>
    </row>
    <row r="90" spans="1:31">
      <c r="A90" s="120" t="s">
        <v>29</v>
      </c>
      <c r="B90" s="120">
        <v>0</v>
      </c>
      <c r="C90" s="120">
        <v>83.4</v>
      </c>
      <c r="D90" s="120">
        <v>14.1</v>
      </c>
      <c r="E90" s="120">
        <v>2.5</v>
      </c>
      <c r="F90" s="120">
        <v>0.1</v>
      </c>
      <c r="G90" s="120">
        <f t="shared" si="7"/>
        <v>100.1</v>
      </c>
      <c r="H90" s="120">
        <v>0</v>
      </c>
      <c r="I90" s="120">
        <v>0</v>
      </c>
      <c r="J90" s="120">
        <f t="shared" si="8"/>
        <v>0</v>
      </c>
      <c r="K90" s="120">
        <v>0</v>
      </c>
      <c r="L90" s="120">
        <v>0</v>
      </c>
      <c r="M90" s="120">
        <v>0</v>
      </c>
      <c r="N90" s="120">
        <f t="shared" si="9"/>
        <v>0</v>
      </c>
      <c r="O90" s="120">
        <v>0</v>
      </c>
      <c r="P90" s="120">
        <v>0</v>
      </c>
      <c r="Q90" s="120">
        <v>0</v>
      </c>
      <c r="R90" s="120">
        <v>0</v>
      </c>
      <c r="S90" s="120">
        <f t="shared" si="10"/>
        <v>0</v>
      </c>
      <c r="T90" s="120">
        <v>0</v>
      </c>
      <c r="U90" s="120">
        <v>0</v>
      </c>
      <c r="V90" s="120">
        <v>0</v>
      </c>
      <c r="W90" s="120">
        <v>0</v>
      </c>
      <c r="X90" s="144">
        <f t="shared" si="11"/>
        <v>-9.9999999999994316E-2</v>
      </c>
      <c r="Y90" s="120">
        <v>100</v>
      </c>
      <c r="Z90" s="120" t="s">
        <v>376</v>
      </c>
      <c r="AA90" s="143"/>
      <c r="AB90" s="143"/>
      <c r="AC90" s="143"/>
      <c r="AD90" s="143"/>
      <c r="AE90" s="143"/>
    </row>
    <row r="91" spans="1:31">
      <c r="A91" s="120" t="s">
        <v>33</v>
      </c>
      <c r="B91" s="120">
        <v>16.399999999999999</v>
      </c>
      <c r="C91" s="120">
        <v>16.7</v>
      </c>
      <c r="D91" s="120">
        <v>18.2</v>
      </c>
      <c r="E91" s="120">
        <v>1</v>
      </c>
      <c r="F91" s="120">
        <v>23.8</v>
      </c>
      <c r="G91" s="120">
        <f t="shared" si="7"/>
        <v>59.7</v>
      </c>
      <c r="H91" s="120">
        <v>13.5</v>
      </c>
      <c r="I91" s="120">
        <v>10.4</v>
      </c>
      <c r="J91" s="120">
        <f t="shared" si="8"/>
        <v>23.9</v>
      </c>
      <c r="K91" s="120">
        <v>0</v>
      </c>
      <c r="L91" s="120">
        <v>0</v>
      </c>
      <c r="M91" s="120">
        <v>0</v>
      </c>
      <c r="N91" s="120">
        <f t="shared" si="9"/>
        <v>0</v>
      </c>
      <c r="O91" s="120">
        <v>0</v>
      </c>
      <c r="P91" s="120">
        <v>0</v>
      </c>
      <c r="Q91" s="120">
        <v>0</v>
      </c>
      <c r="R91" s="120">
        <v>0</v>
      </c>
      <c r="S91" s="120">
        <f t="shared" si="10"/>
        <v>0</v>
      </c>
      <c r="T91" s="120">
        <v>0</v>
      </c>
      <c r="U91" s="120">
        <v>0</v>
      </c>
      <c r="V91" s="120">
        <v>0</v>
      </c>
      <c r="W91" s="120">
        <v>0</v>
      </c>
      <c r="X91" s="144">
        <f t="shared" si="11"/>
        <v>-7.1054273576010019E-15</v>
      </c>
      <c r="Y91" s="120">
        <v>100</v>
      </c>
      <c r="Z91" s="120" t="s">
        <v>377</v>
      </c>
      <c r="AA91" s="143"/>
      <c r="AB91" s="143"/>
      <c r="AC91" s="143"/>
      <c r="AD91" s="143"/>
      <c r="AE91" s="143"/>
    </row>
    <row r="92" spans="1:31">
      <c r="A92" s="120" t="s">
        <v>36</v>
      </c>
      <c r="B92" s="120">
        <v>40.4</v>
      </c>
      <c r="C92" s="120">
        <v>7.6</v>
      </c>
      <c r="D92" s="120">
        <v>2.4</v>
      </c>
      <c r="E92" s="120">
        <v>2.5</v>
      </c>
      <c r="F92" s="120">
        <v>5.7</v>
      </c>
      <c r="G92" s="120">
        <f t="shared" si="7"/>
        <v>18.2</v>
      </c>
      <c r="H92" s="120">
        <v>41.4</v>
      </c>
      <c r="I92" s="120">
        <v>0</v>
      </c>
      <c r="J92" s="120">
        <f t="shared" si="8"/>
        <v>41.4</v>
      </c>
      <c r="K92" s="120">
        <v>0</v>
      </c>
      <c r="L92" s="120">
        <v>0</v>
      </c>
      <c r="M92" s="120">
        <v>0</v>
      </c>
      <c r="N92" s="120">
        <f t="shared" si="9"/>
        <v>0</v>
      </c>
      <c r="O92" s="120">
        <v>0</v>
      </c>
      <c r="P92" s="120">
        <v>0</v>
      </c>
      <c r="Q92" s="120">
        <v>0</v>
      </c>
      <c r="R92" s="120">
        <v>0</v>
      </c>
      <c r="S92" s="120">
        <f t="shared" si="10"/>
        <v>0</v>
      </c>
      <c r="T92" s="120">
        <v>0</v>
      </c>
      <c r="U92" s="120">
        <v>0</v>
      </c>
      <c r="V92" s="120">
        <v>0</v>
      </c>
      <c r="W92" s="120">
        <v>0</v>
      </c>
      <c r="X92" s="144">
        <f t="shared" si="11"/>
        <v>7.1054273576010019E-15</v>
      </c>
      <c r="Y92" s="120">
        <v>100</v>
      </c>
      <c r="Z92" s="120" t="s">
        <v>378</v>
      </c>
      <c r="AA92" s="143"/>
      <c r="AB92" s="143"/>
      <c r="AC92" s="143"/>
      <c r="AD92" s="143"/>
      <c r="AE92" s="143"/>
    </row>
    <row r="93" spans="1:31">
      <c r="A93" s="120" t="s">
        <v>30</v>
      </c>
      <c r="B93" s="120">
        <v>0</v>
      </c>
      <c r="C93" s="120">
        <v>0</v>
      </c>
      <c r="D93" s="120">
        <v>0</v>
      </c>
      <c r="E93" s="120">
        <v>1.3</v>
      </c>
      <c r="F93" s="120">
        <v>2.1</v>
      </c>
      <c r="G93" s="120">
        <f t="shared" si="7"/>
        <v>3.4000000000000004</v>
      </c>
      <c r="H93" s="120">
        <v>1.2</v>
      </c>
      <c r="I93" s="120">
        <v>0</v>
      </c>
      <c r="J93" s="120">
        <f t="shared" si="8"/>
        <v>1.2</v>
      </c>
      <c r="K93" s="120">
        <v>70.900000000000006</v>
      </c>
      <c r="L93" s="120">
        <v>24.4</v>
      </c>
      <c r="M93" s="120">
        <v>0</v>
      </c>
      <c r="N93" s="120">
        <f t="shared" si="9"/>
        <v>0</v>
      </c>
      <c r="O93" s="120">
        <v>0</v>
      </c>
      <c r="P93" s="120">
        <v>0</v>
      </c>
      <c r="Q93" s="120">
        <v>0</v>
      </c>
      <c r="R93" s="120">
        <v>0</v>
      </c>
      <c r="S93" s="120">
        <f t="shared" si="10"/>
        <v>0</v>
      </c>
      <c r="T93" s="120">
        <v>0</v>
      </c>
      <c r="U93" s="120">
        <v>0</v>
      </c>
      <c r="V93" s="120">
        <v>0</v>
      </c>
      <c r="W93" s="120">
        <v>0</v>
      </c>
      <c r="X93" s="144">
        <f t="shared" si="11"/>
        <v>9.999999999998721E-2</v>
      </c>
      <c r="Y93" s="120">
        <v>100</v>
      </c>
      <c r="Z93" s="120" t="s">
        <v>379</v>
      </c>
      <c r="AA93" s="143"/>
      <c r="AB93" s="143"/>
      <c r="AC93" s="143"/>
      <c r="AD93" s="143"/>
      <c r="AE93" s="143"/>
    </row>
    <row r="94" spans="1:31">
      <c r="A94" s="120" t="s">
        <v>31</v>
      </c>
      <c r="B94" s="120">
        <v>26.5</v>
      </c>
      <c r="C94" s="120">
        <v>60.2</v>
      </c>
      <c r="D94" s="120">
        <v>7.7</v>
      </c>
      <c r="E94" s="120">
        <v>1.5</v>
      </c>
      <c r="F94" s="120">
        <v>3</v>
      </c>
      <c r="G94" s="120">
        <f t="shared" si="7"/>
        <v>72.400000000000006</v>
      </c>
      <c r="H94" s="120">
        <v>0</v>
      </c>
      <c r="I94" s="120">
        <v>0</v>
      </c>
      <c r="J94" s="120">
        <f t="shared" si="8"/>
        <v>0</v>
      </c>
      <c r="K94" s="120">
        <v>0</v>
      </c>
      <c r="L94" s="120">
        <v>1.1000000000000001</v>
      </c>
      <c r="M94" s="120">
        <v>0</v>
      </c>
      <c r="N94" s="120">
        <f t="shared" si="9"/>
        <v>0</v>
      </c>
      <c r="O94" s="120">
        <v>0</v>
      </c>
      <c r="P94" s="120">
        <v>0</v>
      </c>
      <c r="Q94" s="120">
        <v>0</v>
      </c>
      <c r="R94" s="120">
        <v>0</v>
      </c>
      <c r="S94" s="120">
        <f t="shared" si="10"/>
        <v>0</v>
      </c>
      <c r="T94" s="120">
        <v>0</v>
      </c>
      <c r="U94" s="120">
        <v>0</v>
      </c>
      <c r="V94" s="120">
        <v>0</v>
      </c>
      <c r="W94" s="120">
        <v>0</v>
      </c>
      <c r="X94" s="144">
        <f t="shared" si="11"/>
        <v>-5.773159728050814E-15</v>
      </c>
      <c r="Y94" s="120">
        <v>100</v>
      </c>
      <c r="Z94" s="120" t="s">
        <v>380</v>
      </c>
      <c r="AA94" s="143"/>
      <c r="AB94" s="143"/>
      <c r="AC94" s="143"/>
      <c r="AD94" s="143"/>
      <c r="AE94" s="143"/>
    </row>
    <row r="95" spans="1:31">
      <c r="A95" s="120" t="s">
        <v>497</v>
      </c>
      <c r="B95" s="120">
        <v>0.6</v>
      </c>
      <c r="C95" s="120">
        <v>35.9</v>
      </c>
      <c r="D95" s="120">
        <v>23.1</v>
      </c>
      <c r="E95" s="120">
        <v>1.1000000000000001</v>
      </c>
      <c r="F95" s="120">
        <v>5.9</v>
      </c>
      <c r="G95" s="120">
        <f t="shared" si="7"/>
        <v>66</v>
      </c>
      <c r="H95" s="120">
        <v>5.9</v>
      </c>
      <c r="I95" s="120">
        <v>7.9</v>
      </c>
      <c r="J95" s="120">
        <f t="shared" si="8"/>
        <v>13.8</v>
      </c>
      <c r="K95" s="120">
        <v>6.5</v>
      </c>
      <c r="L95" s="120">
        <v>0.6</v>
      </c>
      <c r="M95" s="120">
        <v>0.5</v>
      </c>
      <c r="N95" s="120">
        <f t="shared" si="9"/>
        <v>4.8</v>
      </c>
      <c r="O95" s="120">
        <v>0.2</v>
      </c>
      <c r="P95" s="120">
        <v>3.3</v>
      </c>
      <c r="Q95" s="120">
        <v>3.5</v>
      </c>
      <c r="R95" s="120">
        <v>0.1</v>
      </c>
      <c r="S95" s="120">
        <f t="shared" si="10"/>
        <v>3.6</v>
      </c>
      <c r="T95" s="120">
        <v>0.5</v>
      </c>
      <c r="U95" s="120">
        <v>1.3</v>
      </c>
      <c r="V95" s="120">
        <v>0.7</v>
      </c>
      <c r="W95" s="120">
        <v>2.8</v>
      </c>
      <c r="X95" s="144">
        <f t="shared" si="11"/>
        <v>3.6000000000000054</v>
      </c>
      <c r="Y95" s="120">
        <v>100</v>
      </c>
      <c r="Z95" s="120" t="s">
        <v>496</v>
      </c>
      <c r="AA95" s="143"/>
      <c r="AB95" s="143"/>
      <c r="AC95" s="143"/>
      <c r="AD95" s="143"/>
      <c r="AE95" s="143"/>
    </row>
    <row r="96" spans="1:31">
      <c r="A96" s="120" t="s">
        <v>495</v>
      </c>
      <c r="B96" s="120">
        <v>15.4</v>
      </c>
      <c r="C96" s="120">
        <v>56.1</v>
      </c>
      <c r="D96" s="120">
        <v>11.3</v>
      </c>
      <c r="E96" s="120">
        <v>1.9</v>
      </c>
      <c r="F96" s="120">
        <v>4.5999999999999996</v>
      </c>
      <c r="G96" s="120">
        <f t="shared" si="7"/>
        <v>73.900000000000006</v>
      </c>
      <c r="H96" s="120">
        <v>8</v>
      </c>
      <c r="I96" s="120">
        <v>1.2</v>
      </c>
      <c r="J96" s="120">
        <f t="shared" si="8"/>
        <v>9.1999999999999993</v>
      </c>
      <c r="K96" s="120">
        <v>0.9</v>
      </c>
      <c r="L96" s="120">
        <v>0.6</v>
      </c>
      <c r="M96" s="120">
        <v>0</v>
      </c>
      <c r="N96" s="120">
        <f t="shared" si="9"/>
        <v>0</v>
      </c>
      <c r="O96" s="120">
        <v>0</v>
      </c>
      <c r="P96" s="120">
        <v>0</v>
      </c>
      <c r="Q96" s="120">
        <v>0</v>
      </c>
      <c r="R96" s="120">
        <v>0</v>
      </c>
      <c r="S96" s="120">
        <f t="shared" si="10"/>
        <v>0</v>
      </c>
      <c r="T96" s="120">
        <v>0</v>
      </c>
      <c r="U96" s="120">
        <v>0</v>
      </c>
      <c r="V96" s="120">
        <v>0</v>
      </c>
      <c r="W96" s="120">
        <v>0</v>
      </c>
      <c r="X96" s="144">
        <f t="shared" si="11"/>
        <v>-1.0658141036401503E-14</v>
      </c>
      <c r="Y96" s="120">
        <v>100</v>
      </c>
      <c r="Z96" s="120" t="s">
        <v>494</v>
      </c>
      <c r="AA96" s="143"/>
      <c r="AB96" s="143"/>
      <c r="AC96" s="143"/>
      <c r="AD96" s="143"/>
      <c r="AE96" s="143"/>
    </row>
    <row r="97" spans="1:31">
      <c r="A97" s="119" t="s">
        <v>174</v>
      </c>
      <c r="B97" s="118">
        <v>12.2</v>
      </c>
      <c r="C97" s="118">
        <v>40.9</v>
      </c>
      <c r="D97" s="118">
        <v>16</v>
      </c>
      <c r="E97" s="118">
        <v>1</v>
      </c>
      <c r="F97" s="118">
        <v>7.1</v>
      </c>
      <c r="G97" s="120">
        <f t="shared" si="7"/>
        <v>65</v>
      </c>
      <c r="H97" s="118">
        <v>10.4</v>
      </c>
      <c r="I97" s="118">
        <v>6.7</v>
      </c>
      <c r="J97" s="120">
        <f t="shared" si="8"/>
        <v>17.100000000000001</v>
      </c>
      <c r="K97" s="118">
        <v>1.7</v>
      </c>
      <c r="L97" s="118">
        <v>2.4</v>
      </c>
      <c r="M97" s="118">
        <v>0</v>
      </c>
      <c r="N97" s="120">
        <f t="shared" si="9"/>
        <v>0.2</v>
      </c>
      <c r="O97" s="118">
        <v>0.8</v>
      </c>
      <c r="P97" s="118">
        <v>0.5</v>
      </c>
      <c r="Q97" s="118">
        <v>0.1</v>
      </c>
      <c r="R97" s="118">
        <v>0</v>
      </c>
      <c r="S97" s="120">
        <f t="shared" si="10"/>
        <v>0.1</v>
      </c>
      <c r="T97" s="118">
        <v>0</v>
      </c>
      <c r="U97" s="118">
        <v>0</v>
      </c>
      <c r="V97" s="118">
        <v>0</v>
      </c>
      <c r="W97" s="118">
        <v>0.2</v>
      </c>
      <c r="X97" s="144">
        <f t="shared" si="11"/>
        <v>1.2999999999999956</v>
      </c>
      <c r="Y97" s="118">
        <v>100</v>
      </c>
      <c r="Z97" s="120" t="s">
        <v>493</v>
      </c>
      <c r="AA97" s="143"/>
      <c r="AB97" s="143"/>
      <c r="AC97" s="143"/>
      <c r="AD97" s="143"/>
      <c r="AE97" s="143"/>
    </row>
    <row r="98" spans="1:31">
      <c r="A98" s="129" t="s">
        <v>492</v>
      </c>
      <c r="B98" s="117"/>
      <c r="C98" s="117"/>
      <c r="D98" s="117"/>
      <c r="E98" s="117"/>
      <c r="F98" s="117"/>
      <c r="G98" s="117"/>
      <c r="H98" s="117"/>
      <c r="I98" s="117"/>
      <c r="J98" s="117"/>
      <c r="K98" s="117"/>
      <c r="L98" s="117"/>
      <c r="M98" s="117"/>
      <c r="N98" s="117"/>
      <c r="O98" s="117"/>
      <c r="P98" s="117"/>
      <c r="Q98" s="117"/>
      <c r="R98" s="117"/>
      <c r="S98" s="117"/>
      <c r="T98" s="116"/>
    </row>
    <row r="99" spans="1:31">
      <c r="A99" s="130" t="s">
        <v>527</v>
      </c>
      <c r="B99" s="120"/>
      <c r="C99" s="120"/>
      <c r="D99" s="120"/>
      <c r="E99" s="120"/>
      <c r="F99" s="120"/>
      <c r="G99" s="120"/>
      <c r="H99" s="120"/>
      <c r="I99" s="120"/>
      <c r="J99" s="120"/>
      <c r="K99" s="120"/>
      <c r="L99" s="120"/>
      <c r="M99" s="120"/>
      <c r="N99" s="120"/>
      <c r="O99" s="120"/>
      <c r="P99" s="120"/>
      <c r="Q99" s="120"/>
      <c r="R99" s="120"/>
      <c r="S99" s="120"/>
      <c r="T99" s="120"/>
    </row>
    <row r="100" spans="1:31">
      <c r="A100" s="115"/>
      <c r="B100" s="115"/>
      <c r="C100" s="115"/>
      <c r="D100" s="115"/>
      <c r="E100" s="115"/>
      <c r="F100" s="115"/>
      <c r="G100" s="115"/>
      <c r="H100" s="115"/>
      <c r="I100" s="115"/>
      <c r="J100" s="115"/>
      <c r="K100" s="115"/>
      <c r="L100" s="115"/>
      <c r="M100" s="115"/>
      <c r="N100" s="115"/>
      <c r="O100" s="115"/>
      <c r="P100" s="115"/>
      <c r="Q100" s="115"/>
      <c r="R100" s="115"/>
      <c r="S100" s="115"/>
      <c r="T100" s="113"/>
    </row>
    <row r="101" spans="1:31">
      <c r="A101" s="115"/>
      <c r="B101" s="115"/>
      <c r="C101" s="115"/>
      <c r="D101" s="115"/>
      <c r="E101" s="115"/>
      <c r="F101" s="115"/>
      <c r="G101" s="115"/>
      <c r="H101" s="115"/>
      <c r="I101" s="115"/>
      <c r="J101" s="115"/>
      <c r="K101" s="115"/>
      <c r="L101" s="115"/>
      <c r="M101" s="115"/>
      <c r="N101" s="115"/>
      <c r="O101" s="115"/>
      <c r="P101" s="115"/>
      <c r="Q101" s="115"/>
      <c r="R101" s="115"/>
      <c r="S101" s="115"/>
      <c r="T101" s="113"/>
    </row>
  </sheetData>
  <mergeCells count="50">
    <mergeCell ref="A53:T53"/>
    <mergeCell ref="A54:T54"/>
    <mergeCell ref="G55:N55"/>
    <mergeCell ref="A56:A58"/>
    <mergeCell ref="B56:S56"/>
    <mergeCell ref="B57:B58"/>
    <mergeCell ref="C57:C58"/>
    <mergeCell ref="D57:D58"/>
    <mergeCell ref="E57:E58"/>
    <mergeCell ref="J57:J58"/>
    <mergeCell ref="M57:M58"/>
    <mergeCell ref="N57:N58"/>
    <mergeCell ref="S57:S58"/>
    <mergeCell ref="Y57:Y58"/>
    <mergeCell ref="F57:F58"/>
    <mergeCell ref="H57:H58"/>
    <mergeCell ref="I57:I58"/>
    <mergeCell ref="K57:L57"/>
    <mergeCell ref="O57:P57"/>
    <mergeCell ref="Q57:R57"/>
    <mergeCell ref="T57:T58"/>
    <mergeCell ref="U57:W57"/>
    <mergeCell ref="G57:G58"/>
    <mergeCell ref="X57:X58"/>
    <mergeCell ref="A48:I48"/>
    <mergeCell ref="A47:Z47"/>
    <mergeCell ref="H6:H7"/>
    <mergeCell ref="I6:I7"/>
    <mergeCell ref="K6:L6"/>
    <mergeCell ref="O6:P6"/>
    <mergeCell ref="Q6:R6"/>
    <mergeCell ref="T6:T7"/>
    <mergeCell ref="X6:X7"/>
    <mergeCell ref="S6:S7"/>
    <mergeCell ref="U6:W6"/>
    <mergeCell ref="Y6:Y7"/>
    <mergeCell ref="G6:G7"/>
    <mergeCell ref="J6:J7"/>
    <mergeCell ref="M6:M7"/>
    <mergeCell ref="N6:N7"/>
    <mergeCell ref="A2:Z2"/>
    <mergeCell ref="A3:Z3"/>
    <mergeCell ref="A5:A7"/>
    <mergeCell ref="B5:Y5"/>
    <mergeCell ref="Z5:Z7"/>
    <mergeCell ref="B6:B7"/>
    <mergeCell ref="C6:C7"/>
    <mergeCell ref="D6:D7"/>
    <mergeCell ref="E6:E7"/>
    <mergeCell ref="F6:F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20</vt:i4>
      </vt:variant>
      <vt:variant>
        <vt:lpstr>Named Ranges</vt:lpstr>
      </vt:variant>
      <vt:variant>
        <vt:i4>29</vt:i4>
      </vt:variant>
    </vt:vector>
  </HeadingPairs>
  <TitlesOfParts>
    <vt:vector size="49" baseType="lpstr">
      <vt:lpstr>5.01</vt:lpstr>
      <vt:lpstr>5.02</vt:lpstr>
      <vt:lpstr>5.03</vt:lpstr>
      <vt:lpstr>5.04 </vt:lpstr>
      <vt:lpstr>5.05</vt:lpstr>
      <vt:lpstr>5.06 a</vt:lpstr>
      <vt:lpstr>5.06 b</vt:lpstr>
      <vt:lpstr>5.07a</vt:lpstr>
      <vt:lpstr>5.07b</vt:lpstr>
      <vt:lpstr>5.08 </vt:lpstr>
      <vt:lpstr>5.09 </vt:lpstr>
      <vt:lpstr>5.10 </vt:lpstr>
      <vt:lpstr> 5.11 </vt:lpstr>
      <vt:lpstr>5.12 </vt:lpstr>
      <vt:lpstr>5.13</vt:lpstr>
      <vt:lpstr>5.14 (a)</vt:lpstr>
      <vt:lpstr>5.14 (b)   </vt:lpstr>
      <vt:lpstr>5.13 (b)</vt:lpstr>
      <vt:lpstr>5.15</vt:lpstr>
      <vt:lpstr>Sheet1</vt:lpstr>
      <vt:lpstr>' 5.11 '!Print_Area</vt:lpstr>
      <vt:lpstr>'5.01'!Print_Area</vt:lpstr>
      <vt:lpstr>'5.02'!Print_Area</vt:lpstr>
      <vt:lpstr>'5.03'!Print_Area</vt:lpstr>
      <vt:lpstr>'5.04 '!Print_Area</vt:lpstr>
      <vt:lpstr>'5.05'!Print_Area</vt:lpstr>
      <vt:lpstr>'5.06 a'!Print_Area</vt:lpstr>
      <vt:lpstr>'5.06 b'!Print_Area</vt:lpstr>
      <vt:lpstr>'5.07a'!Print_Area</vt:lpstr>
      <vt:lpstr>'5.07b'!Print_Area</vt:lpstr>
      <vt:lpstr>'5.08 '!Print_Area</vt:lpstr>
      <vt:lpstr>'5.09 '!Print_Area</vt:lpstr>
      <vt:lpstr>'5.10 '!Print_Area</vt:lpstr>
      <vt:lpstr>'5.12 '!Print_Area</vt:lpstr>
      <vt:lpstr>'5.13'!Print_Area</vt:lpstr>
      <vt:lpstr>'5.13 (b)'!Print_Area</vt:lpstr>
      <vt:lpstr>'5.14 (a)'!Print_Area</vt:lpstr>
      <vt:lpstr>'5.14 (b)   '!Print_Area</vt:lpstr>
      <vt:lpstr>'5.15'!Print_Area</vt:lpstr>
      <vt:lpstr>' 5.11 '!Print_Titles</vt:lpstr>
      <vt:lpstr>'5.02'!Print_Titles</vt:lpstr>
      <vt:lpstr>'5.06 a'!Print_Titles</vt:lpstr>
      <vt:lpstr>'5.06 b'!Print_Titles</vt:lpstr>
      <vt:lpstr>'5.07b'!Print_Titles</vt:lpstr>
      <vt:lpstr>'5.08 '!Print_Titles</vt:lpstr>
      <vt:lpstr>'5.13 (b)'!Print_Titles</vt:lpstr>
      <vt:lpstr>'5.14 (a)'!Print_Titles</vt:lpstr>
      <vt:lpstr>'5.14 (b)   '!Print_Titles</vt:lpstr>
      <vt:lpstr>'5.15'!Print_Titles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s.j laxmi</dc:creator>
  <cp:lastModifiedBy>ashish-dolly</cp:lastModifiedBy>
  <cp:lastPrinted>2020-03-31T08:10:52Z</cp:lastPrinted>
  <dcterms:created xsi:type="dcterms:W3CDTF">2018-03-06T05:28:14Z</dcterms:created>
  <dcterms:modified xsi:type="dcterms:W3CDTF">2020-05-15T11:41:16Z</dcterms:modified>
</cp:coreProperties>
</file>