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0" yWindow="180" windowWidth="19200" windowHeight="10815" tabRatio="789"/>
  </bookViews>
  <sheets>
    <sheet name="2.30" sheetId="4" r:id="rId1"/>
    <sheet name="2.31" sheetId="5" r:id="rId2"/>
    <sheet name="2.32" sheetId="6" r:id="rId3"/>
    <sheet name="2.33" sheetId="1" r:id="rId4"/>
    <sheet name="2.34" sheetId="2" r:id="rId5"/>
    <sheet name="2.35" sheetId="39" r:id="rId6"/>
    <sheet name="2.36" sheetId="10" r:id="rId7"/>
    <sheet name="2.37" sheetId="36" r:id="rId8"/>
    <sheet name="2.38" sheetId="35" r:id="rId9"/>
    <sheet name="2.39" sheetId="34" r:id="rId10"/>
    <sheet name="2.40" sheetId="33" r:id="rId11"/>
    <sheet name="2.41" sheetId="32" r:id="rId12"/>
    <sheet name="2.42" sheetId="31" r:id="rId13"/>
    <sheet name="2.43" sheetId="37" r:id="rId14"/>
    <sheet name="2.44" sheetId="40" r:id="rId15"/>
    <sheet name="2.45" sheetId="17" r:id="rId16"/>
  </sheets>
  <definedNames>
    <definedName name="aa"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_xlnm.Print_Area" localSheetId="0">'2.30'!$A$1:$AD$45</definedName>
    <definedName name="_xlnm.Print_Area" localSheetId="1">'2.31'!$A$1:$R$35</definedName>
    <definedName name="_xlnm.Print_Area" localSheetId="2">'2.32'!$A$1:$G$28</definedName>
    <definedName name="_xlnm.Print_Area" localSheetId="3">'2.33'!$A$1:$K$79</definedName>
    <definedName name="_xlnm.Print_Area" localSheetId="4">'2.34'!$A$1:$K$40</definedName>
    <definedName name="_xlnm.Print_Area" localSheetId="5">'2.35'!$A$1:$M$40</definedName>
    <definedName name="_xlnm.Print_Area" localSheetId="6">'2.36'!$A$1:$D$46</definedName>
    <definedName name="_xlnm.Print_Area" localSheetId="7">'2.37'!$A$1:$I$82</definedName>
    <definedName name="_xlnm.Print_Area" localSheetId="8">'2.38'!$A$1:$J$112</definedName>
    <definedName name="_xlnm.Print_Area" localSheetId="9">'2.39'!$A$1:$G$43</definedName>
    <definedName name="_xlnm.Print_Area" localSheetId="10">'2.40'!$A$1:$F$23</definedName>
    <definedName name="_xlnm.Print_Area" localSheetId="11">'2.41'!$A$1:$E$30</definedName>
    <definedName name="_xlnm.Print_Area" localSheetId="12">'2.42'!$A$1:$P$43</definedName>
    <definedName name="_xlnm.Print_Area" localSheetId="13">'2.43'!$A$1:$O$75</definedName>
    <definedName name="_xlnm.Print_Area" localSheetId="14">'2.44'!$A$1:$U$29</definedName>
    <definedName name="_xlnm.Print_Area" localSheetId="15">'2.45'!$A$1:$S$25</definedName>
    <definedName name="_xlnm.Print_Titles" localSheetId="7">'2.37'!$1:$4</definedName>
    <definedName name="_xlnm.Print_Titles" localSheetId="8">'2.38'!$1:$4</definedName>
    <definedName name="_xlnm.Print_Titles" localSheetId="12">'2.42'!$1:$4</definedName>
    <definedName name="table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Coal._.Questionnaire." hidden="1">{#N/A,#N/A,FALSE,"Explanatory notes";#N/A,#N/A,FALSE,"Table 1A 1999";#N/A,#N/A,FALSE,"Table 2A 1999";#N/A,#N/A,FALSE,"Table 3A 1999";#N/A,#N/A,FALSE,"Table 4A 1999";#N/A,#N/A,FALSE,"Table 5A 1999";#N/A,#N/A,FALSE,"Table 6A 1999";#N/A,#N/A,FALSE,"Table 7A 1999";#N/A,#N/A,FALSE,"Table 8A 1999";#N/A,#N/A,FALSE,"Remarks"}</definedName>
    <definedName name="wrn.Electricity._.Questionnaire."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s>
  <calcPr calcId="162913"/>
</workbook>
</file>

<file path=xl/calcChain.xml><?xml version="1.0" encoding="utf-8"?>
<calcChain xmlns="http://schemas.openxmlformats.org/spreadsheetml/2006/main">
  <c r="AA40" i="4" l="1"/>
  <c r="AA41" i="4"/>
  <c r="AA42" i="4"/>
  <c r="AA13" i="4"/>
  <c r="AA14" i="4"/>
  <c r="AA15" i="4"/>
  <c r="AA16" i="4"/>
  <c r="AA17" i="4"/>
  <c r="AA18" i="4"/>
  <c r="AA19" i="4"/>
  <c r="AA20" i="4"/>
  <c r="AA21" i="4"/>
  <c r="AA22" i="4"/>
  <c r="AA23" i="4"/>
  <c r="AA24" i="4"/>
  <c r="AA25" i="4"/>
  <c r="AA26" i="4"/>
  <c r="AA27" i="4"/>
  <c r="AA28" i="4"/>
  <c r="AA29" i="4"/>
  <c r="AA30" i="4"/>
  <c r="AA31" i="4"/>
  <c r="AA32" i="4"/>
  <c r="AA33" i="4"/>
  <c r="AA34" i="4"/>
  <c r="AA35" i="4"/>
  <c r="AA36" i="4"/>
  <c r="AA37" i="4"/>
  <c r="AA38" i="4"/>
  <c r="AA39" i="4"/>
  <c r="AA8" i="4"/>
  <c r="AA9" i="4"/>
  <c r="AA10" i="4"/>
  <c r="AA11" i="4"/>
  <c r="AA12" i="4"/>
  <c r="AA7" i="4"/>
  <c r="W8" i="4"/>
  <c r="W9" i="4"/>
  <c r="W10" i="4"/>
  <c r="W11" i="4"/>
  <c r="W12" i="4"/>
  <c r="W13" i="4"/>
  <c r="W14" i="4"/>
  <c r="W15" i="4"/>
  <c r="W16" i="4"/>
  <c r="W17" i="4"/>
  <c r="W18" i="4"/>
  <c r="W19" i="4"/>
  <c r="W20" i="4"/>
  <c r="W21" i="4"/>
  <c r="W22" i="4"/>
  <c r="W23" i="4"/>
  <c r="W24" i="4"/>
  <c r="W25" i="4"/>
  <c r="W26" i="4"/>
  <c r="W27" i="4"/>
  <c r="W28" i="4"/>
  <c r="W29" i="4"/>
  <c r="W30" i="4"/>
  <c r="W31" i="4"/>
  <c r="W32" i="4"/>
  <c r="W33" i="4"/>
  <c r="W34" i="4"/>
  <c r="W35" i="4"/>
  <c r="W36" i="4"/>
  <c r="W37" i="4"/>
  <c r="W38" i="4"/>
  <c r="W39" i="4"/>
  <c r="W40" i="4"/>
  <c r="W41" i="4"/>
  <c r="W42" i="4"/>
  <c r="W7" i="4"/>
  <c r="V13" i="4"/>
  <c r="V14" i="4"/>
  <c r="V15" i="4"/>
  <c r="V16" i="4"/>
  <c r="V17" i="4"/>
  <c r="V18" i="4"/>
  <c r="V19" i="4"/>
  <c r="V20" i="4"/>
  <c r="V21" i="4"/>
  <c r="V22" i="4"/>
  <c r="V23" i="4"/>
  <c r="V24" i="4"/>
  <c r="V25" i="4"/>
  <c r="V26" i="4"/>
  <c r="V27" i="4"/>
  <c r="V28" i="4"/>
  <c r="V29" i="4"/>
  <c r="V30" i="4"/>
  <c r="V31" i="4"/>
  <c r="V32" i="4"/>
  <c r="V33" i="4"/>
  <c r="V34" i="4"/>
  <c r="V35" i="4"/>
  <c r="V36" i="4"/>
  <c r="V37" i="4"/>
  <c r="V38" i="4"/>
  <c r="V39" i="4"/>
  <c r="V40" i="4"/>
  <c r="V41" i="4"/>
  <c r="V42" i="4"/>
  <c r="V8" i="4"/>
  <c r="V9" i="4"/>
  <c r="V10" i="4"/>
  <c r="V11" i="4"/>
  <c r="V12" i="4"/>
  <c r="V7" i="4"/>
  <c r="Q14" i="4"/>
  <c r="X14" i="4" s="1"/>
  <c r="Q15" i="4"/>
  <c r="X15" i="4" s="1"/>
  <c r="Q16" i="4"/>
  <c r="X16" i="4" s="1"/>
  <c r="Q17" i="4"/>
  <c r="X17" i="4" s="1"/>
  <c r="Q18" i="4"/>
  <c r="X18" i="4" s="1"/>
  <c r="Q19" i="4"/>
  <c r="X19" i="4" s="1"/>
  <c r="Q20" i="4"/>
  <c r="X20" i="4" s="1"/>
  <c r="Q21" i="4"/>
  <c r="X21" i="4" s="1"/>
  <c r="Q22" i="4"/>
  <c r="X22" i="4" s="1"/>
  <c r="Q23" i="4"/>
  <c r="X23" i="4" s="1"/>
  <c r="Q24" i="4"/>
  <c r="X24" i="4" s="1"/>
  <c r="Q25" i="4"/>
  <c r="X25" i="4" s="1"/>
  <c r="Q26" i="4"/>
  <c r="X26" i="4" s="1"/>
  <c r="Q27" i="4"/>
  <c r="X27" i="4" s="1"/>
  <c r="Q28" i="4"/>
  <c r="X28" i="4" s="1"/>
  <c r="Q29" i="4"/>
  <c r="X29" i="4" s="1"/>
  <c r="Q30" i="4"/>
  <c r="X30" i="4" s="1"/>
  <c r="Q31" i="4"/>
  <c r="X31" i="4" s="1"/>
  <c r="Q32" i="4"/>
  <c r="X32" i="4" s="1"/>
  <c r="Q33" i="4"/>
  <c r="X33" i="4" s="1"/>
  <c r="Q34" i="4"/>
  <c r="X34" i="4" s="1"/>
  <c r="Q35" i="4"/>
  <c r="X35" i="4" s="1"/>
  <c r="Q36" i="4"/>
  <c r="X36" i="4" s="1"/>
  <c r="Q37" i="4"/>
  <c r="D37" i="4" s="1"/>
  <c r="Q38" i="4"/>
  <c r="X38" i="4" s="1"/>
  <c r="Q39" i="4"/>
  <c r="X39" i="4" s="1"/>
  <c r="Q40" i="4"/>
  <c r="X40" i="4" s="1"/>
  <c r="Q41" i="4"/>
  <c r="X41" i="4" s="1"/>
  <c r="Q42" i="4"/>
  <c r="X42" i="4" s="1"/>
  <c r="Q8" i="4"/>
  <c r="X8" i="4" s="1"/>
  <c r="Q9" i="4"/>
  <c r="X9" i="4" s="1"/>
  <c r="Q10" i="4"/>
  <c r="D10" i="4" s="1"/>
  <c r="AC10" i="4" s="1"/>
  <c r="Q11" i="4"/>
  <c r="X11" i="4" s="1"/>
  <c r="Q12" i="4"/>
  <c r="X12" i="4" s="1"/>
  <c r="Q13" i="4"/>
  <c r="X13" i="4" s="1"/>
  <c r="Q7" i="4"/>
  <c r="X7" i="4" s="1"/>
  <c r="N28" i="4"/>
  <c r="N29" i="4"/>
  <c r="N30" i="4"/>
  <c r="N31" i="4"/>
  <c r="N32" i="4"/>
  <c r="N33" i="4"/>
  <c r="N34" i="4"/>
  <c r="N35" i="4"/>
  <c r="N36" i="4"/>
  <c r="N37" i="4"/>
  <c r="N38" i="4"/>
  <c r="N39" i="4"/>
  <c r="N40" i="4"/>
  <c r="N41" i="4"/>
  <c r="N42" i="4"/>
  <c r="N8" i="4"/>
  <c r="N9" i="4"/>
  <c r="N10" i="4"/>
  <c r="N11" i="4"/>
  <c r="N12" i="4"/>
  <c r="N13" i="4"/>
  <c r="N14" i="4"/>
  <c r="N15" i="4"/>
  <c r="N16" i="4"/>
  <c r="N17" i="4"/>
  <c r="N18" i="4"/>
  <c r="N19" i="4"/>
  <c r="N20" i="4"/>
  <c r="N21" i="4"/>
  <c r="N22" i="4"/>
  <c r="N23" i="4"/>
  <c r="N24" i="4"/>
  <c r="D24" i="4" s="1"/>
  <c r="N25" i="4"/>
  <c r="N26" i="4"/>
  <c r="N27" i="4"/>
  <c r="N7" i="4"/>
  <c r="H24" i="4"/>
  <c r="H25" i="4"/>
  <c r="H26" i="4"/>
  <c r="H27" i="4"/>
  <c r="D27" i="4" s="1"/>
  <c r="H28" i="4"/>
  <c r="H29" i="4"/>
  <c r="H30" i="4"/>
  <c r="H31" i="4"/>
  <c r="D31" i="4" s="1"/>
  <c r="AC31" i="4" s="1"/>
  <c r="H32" i="4"/>
  <c r="H33" i="4"/>
  <c r="H34" i="4"/>
  <c r="H35" i="4"/>
  <c r="H36" i="4"/>
  <c r="H37" i="4"/>
  <c r="H38" i="4"/>
  <c r="H39" i="4"/>
  <c r="D39" i="4" s="1"/>
  <c r="AC39" i="4" s="1"/>
  <c r="H40" i="4"/>
  <c r="D40" i="4" s="1"/>
  <c r="AC40" i="4" s="1"/>
  <c r="H41" i="4"/>
  <c r="H42" i="4"/>
  <c r="H8" i="4"/>
  <c r="D8" i="4" s="1"/>
  <c r="H9" i="4"/>
  <c r="H10" i="4"/>
  <c r="H11" i="4"/>
  <c r="H12" i="4"/>
  <c r="H13" i="4"/>
  <c r="H14" i="4"/>
  <c r="H15" i="4"/>
  <c r="D15" i="4" s="1"/>
  <c r="AC15" i="4" s="1"/>
  <c r="H16" i="4"/>
  <c r="H17" i="4"/>
  <c r="H18" i="4"/>
  <c r="H19" i="4"/>
  <c r="H20" i="4"/>
  <c r="H21" i="4"/>
  <c r="H22" i="4"/>
  <c r="H23" i="4"/>
  <c r="D38" i="4"/>
  <c r="AB38" i="4" s="1"/>
  <c r="H7" i="4"/>
  <c r="U43" i="4"/>
  <c r="W43" i="4" s="1"/>
  <c r="T43" i="4"/>
  <c r="L43" i="4"/>
  <c r="M43" i="4"/>
  <c r="O43" i="4"/>
  <c r="P43" i="4"/>
  <c r="AA43" i="4" s="1"/>
  <c r="K43" i="4"/>
  <c r="N43" i="4" s="1"/>
  <c r="E43" i="4"/>
  <c r="F43" i="4"/>
  <c r="H43" i="4" s="1"/>
  <c r="G43" i="4"/>
  <c r="C43" i="4"/>
  <c r="D18" i="4"/>
  <c r="AC18" i="4" s="1"/>
  <c r="D19" i="4"/>
  <c r="AB19" i="4" s="1"/>
  <c r="D20" i="4"/>
  <c r="AB20" i="4" s="1"/>
  <c r="D28" i="4"/>
  <c r="D32" i="4"/>
  <c r="AC32" i="4" s="1"/>
  <c r="D9" i="4"/>
  <c r="AC9" i="4" l="1"/>
  <c r="D26" i="4"/>
  <c r="D25" i="4"/>
  <c r="AC25" i="4" s="1"/>
  <c r="D17" i="4"/>
  <c r="AC17" i="4" s="1"/>
  <c r="D21" i="4"/>
  <c r="AB21" i="4" s="1"/>
  <c r="AC8" i="4"/>
  <c r="AB8" i="4"/>
  <c r="AB27" i="4"/>
  <c r="AC27" i="4"/>
  <c r="AC24" i="4"/>
  <c r="AB24" i="4"/>
  <c r="AC26" i="4"/>
  <c r="AB26" i="4"/>
  <c r="AB37" i="4"/>
  <c r="AB28" i="4"/>
  <c r="D34" i="4"/>
  <c r="X37" i="4"/>
  <c r="AB18" i="4"/>
  <c r="AC38" i="4"/>
  <c r="AB25" i="4"/>
  <c r="AB9" i="4"/>
  <c r="AC37" i="4"/>
  <c r="AC21" i="4"/>
  <c r="D11" i="4"/>
  <c r="AB40" i="4"/>
  <c r="AB32" i="4"/>
  <c r="AC28" i="4"/>
  <c r="AC20" i="4"/>
  <c r="X10" i="4"/>
  <c r="AB10" i="4" s="1"/>
  <c r="AB39" i="4"/>
  <c r="AB31" i="4"/>
  <c r="AB15" i="4"/>
  <c r="AC19" i="4"/>
  <c r="D36" i="4"/>
  <c r="D35" i="4"/>
  <c r="D16" i="4"/>
  <c r="D42" i="4"/>
  <c r="D12" i="4"/>
  <c r="V43" i="4"/>
  <c r="D30" i="4"/>
  <c r="D29" i="4"/>
  <c r="D22" i="4"/>
  <c r="D33" i="4"/>
  <c r="Q43" i="4"/>
  <c r="X43" i="4" s="1"/>
  <c r="D13" i="4"/>
  <c r="D41" i="4"/>
  <c r="D23" i="4"/>
  <c r="D7" i="4"/>
  <c r="D14" i="4"/>
  <c r="E28" i="32"/>
  <c r="O14" i="31"/>
  <c r="O9" i="31"/>
  <c r="O40" i="31"/>
  <c r="O38" i="31"/>
  <c r="O35" i="31"/>
  <c r="O34" i="31"/>
  <c r="O33" i="31"/>
  <c r="O32" i="31"/>
  <c r="O31" i="31"/>
  <c r="O30" i="31"/>
  <c r="O29" i="31"/>
  <c r="O27" i="31"/>
  <c r="O26" i="31"/>
  <c r="O25" i="31"/>
  <c r="O24" i="31"/>
  <c r="O23" i="31"/>
  <c r="O21" i="31"/>
  <c r="O11" i="31"/>
  <c r="O20" i="31"/>
  <c r="O19" i="31"/>
  <c r="O18" i="31"/>
  <c r="O17" i="31"/>
  <c r="O16" i="31"/>
  <c r="O13" i="31"/>
  <c r="O12" i="31"/>
  <c r="O8" i="31"/>
  <c r="O7" i="31"/>
  <c r="O5" i="31"/>
  <c r="N40" i="31"/>
  <c r="N41" i="31" s="1"/>
  <c r="AB17" i="4" l="1"/>
  <c r="AC42" i="4"/>
  <c r="AB42" i="4"/>
  <c r="AB22" i="4"/>
  <c r="AC22" i="4"/>
  <c r="AB36" i="4"/>
  <c r="AC36" i="4"/>
  <c r="AB29" i="4"/>
  <c r="AC29" i="4"/>
  <c r="AB30" i="4"/>
  <c r="AC30" i="4"/>
  <c r="AB14" i="4"/>
  <c r="AC14" i="4"/>
  <c r="AB7" i="4"/>
  <c r="AC7" i="4"/>
  <c r="AB11" i="4"/>
  <c r="AC11" i="4"/>
  <c r="AC23" i="4"/>
  <c r="AB23" i="4"/>
  <c r="AC41" i="4"/>
  <c r="AB41" i="4"/>
  <c r="AB12" i="4"/>
  <c r="AC12" i="4"/>
  <c r="AC34" i="4"/>
  <c r="AB34" i="4"/>
  <c r="AB13" i="4"/>
  <c r="AC13" i="4"/>
  <c r="AC16" i="4"/>
  <c r="AB16" i="4"/>
  <c r="AC33" i="4"/>
  <c r="AB33" i="4"/>
  <c r="AB35" i="4"/>
  <c r="AC35" i="4"/>
  <c r="D43" i="4"/>
  <c r="O41" i="31"/>
  <c r="D6" i="10"/>
  <c r="D7" i="10" s="1"/>
  <c r="D8" i="10" s="1"/>
  <c r="D9" i="10" s="1"/>
  <c r="D10" i="10" s="1"/>
  <c r="D11" i="10" s="1"/>
  <c r="D12" i="10" s="1"/>
  <c r="D13" i="10" s="1"/>
  <c r="D14" i="10" s="1"/>
  <c r="D15" i="10" s="1"/>
  <c r="D16" i="10" s="1"/>
  <c r="D17" i="10" s="1"/>
  <c r="D18" i="10" s="1"/>
  <c r="D19" i="10" s="1"/>
  <c r="D20" i="10" s="1"/>
  <c r="D21" i="10" s="1"/>
  <c r="D22" i="10" s="1"/>
  <c r="D23" i="10" s="1"/>
  <c r="D24" i="10" s="1"/>
  <c r="D25" i="10" s="1"/>
  <c r="D26" i="10" s="1"/>
  <c r="D27" i="10" s="1"/>
  <c r="D28" i="10" s="1"/>
  <c r="D29" i="10" s="1"/>
  <c r="D30" i="10" s="1"/>
  <c r="D31" i="10" s="1"/>
  <c r="D32" i="10" s="1"/>
  <c r="D33" i="10" s="1"/>
  <c r="D34" i="10" s="1"/>
  <c r="D35" i="10" s="1"/>
  <c r="D36" i="10" s="1"/>
  <c r="D37" i="10" s="1"/>
  <c r="D38" i="10" s="1"/>
  <c r="D39" i="10" s="1"/>
  <c r="D40" i="10" s="1"/>
  <c r="D41" i="10" s="1"/>
  <c r="D42" i="10" s="1"/>
  <c r="D43" i="10" s="1"/>
  <c r="D44" i="10" s="1"/>
  <c r="L41" i="31"/>
  <c r="AC43" i="4" l="1"/>
  <c r="AB43" i="4"/>
  <c r="N73" i="37"/>
  <c r="J73" i="37"/>
  <c r="J72" i="37"/>
  <c r="N72" i="37"/>
  <c r="O73" i="37" l="1"/>
  <c r="O72" i="37"/>
  <c r="L38" i="39" l="1"/>
  <c r="K38" i="39"/>
  <c r="J38" i="39"/>
  <c r="I38" i="39"/>
  <c r="H38" i="39"/>
  <c r="N71" i="37"/>
  <c r="J71" i="37"/>
  <c r="N70" i="37"/>
  <c r="J70" i="37"/>
  <c r="N69" i="37"/>
  <c r="J69" i="37"/>
  <c r="N68" i="37"/>
  <c r="J68" i="37"/>
  <c r="N67" i="37"/>
  <c r="J67" i="37"/>
  <c r="N66" i="37"/>
  <c r="J66" i="37"/>
  <c r="N65" i="37"/>
  <c r="J65" i="37"/>
  <c r="N64" i="37"/>
  <c r="J64" i="37"/>
  <c r="N63" i="37"/>
  <c r="J63" i="37"/>
  <c r="N62" i="37"/>
  <c r="J62" i="37"/>
  <c r="N61" i="37"/>
  <c r="J61" i="37"/>
  <c r="N60" i="37"/>
  <c r="J60" i="37"/>
  <c r="N59" i="37"/>
  <c r="J59" i="37"/>
  <c r="N58" i="37"/>
  <c r="J58" i="37"/>
  <c r="N57" i="37"/>
  <c r="J57" i="37"/>
  <c r="N56" i="37"/>
  <c r="J56" i="37"/>
  <c r="N55" i="37"/>
  <c r="J55" i="37"/>
  <c r="N54" i="37"/>
  <c r="J54" i="37"/>
  <c r="N53" i="37"/>
  <c r="J53" i="37"/>
  <c r="N52" i="37"/>
  <c r="J52" i="37"/>
  <c r="N51" i="37"/>
  <c r="J51" i="37"/>
  <c r="N50" i="37"/>
  <c r="J50" i="37"/>
  <c r="N49" i="37"/>
  <c r="J49" i="37"/>
  <c r="N48" i="37"/>
  <c r="J48" i="37"/>
  <c r="N47" i="37"/>
  <c r="J47" i="37"/>
  <c r="N46" i="37"/>
  <c r="J46" i="37"/>
  <c r="N45" i="37"/>
  <c r="J45" i="37"/>
  <c r="N44" i="37"/>
  <c r="J44" i="37"/>
  <c r="N43" i="37"/>
  <c r="J43" i="37"/>
  <c r="N42" i="37"/>
  <c r="J42" i="37"/>
  <c r="N41" i="37"/>
  <c r="J41" i="37"/>
  <c r="N40" i="37"/>
  <c r="J40" i="37"/>
  <c r="N39" i="37"/>
  <c r="J39" i="37"/>
  <c r="N38" i="37"/>
  <c r="J38" i="37"/>
  <c r="N37" i="37"/>
  <c r="J37" i="37"/>
  <c r="N36" i="37"/>
  <c r="J36" i="37"/>
  <c r="N35" i="37"/>
  <c r="J35" i="37"/>
  <c r="N34" i="37"/>
  <c r="J34" i="37"/>
  <c r="N33" i="37"/>
  <c r="J33" i="37"/>
  <c r="N32" i="37"/>
  <c r="J32" i="37"/>
  <c r="N31" i="37"/>
  <c r="J31" i="37"/>
  <c r="N30" i="37"/>
  <c r="J30" i="37"/>
  <c r="N29" i="37"/>
  <c r="J29" i="37"/>
  <c r="N28" i="37"/>
  <c r="J28" i="37"/>
  <c r="N27" i="37"/>
  <c r="J27" i="37"/>
  <c r="N26" i="37"/>
  <c r="J26" i="37"/>
  <c r="N25" i="37"/>
  <c r="J25" i="37"/>
  <c r="N24" i="37"/>
  <c r="J24" i="37"/>
  <c r="N23" i="37"/>
  <c r="J23" i="37"/>
  <c r="N22" i="37"/>
  <c r="J22" i="37"/>
  <c r="N21" i="37"/>
  <c r="J21" i="37"/>
  <c r="N20" i="37"/>
  <c r="J20" i="37"/>
  <c r="N19" i="37"/>
  <c r="J19" i="37"/>
  <c r="N18" i="37"/>
  <c r="J18" i="37"/>
  <c r="N17" i="37"/>
  <c r="J17" i="37"/>
  <c r="N16" i="37"/>
  <c r="J16" i="37"/>
  <c r="N15" i="37"/>
  <c r="J15" i="37"/>
  <c r="N14" i="37"/>
  <c r="J14" i="37"/>
  <c r="N13" i="37"/>
  <c r="J13" i="37"/>
  <c r="N12" i="37"/>
  <c r="J12" i="37"/>
  <c r="N11" i="37"/>
  <c r="J11" i="37"/>
  <c r="N10" i="37"/>
  <c r="J10" i="37"/>
  <c r="N9" i="37"/>
  <c r="J9" i="37"/>
  <c r="N8" i="37"/>
  <c r="J8" i="37"/>
  <c r="N7" i="37"/>
  <c r="J7" i="37"/>
  <c r="N6" i="37"/>
  <c r="J6" i="37"/>
  <c r="O8" i="37" l="1"/>
  <c r="O12" i="37"/>
  <c r="O16" i="37"/>
  <c r="O18" i="37"/>
  <c r="O20" i="37"/>
  <c r="O22" i="37"/>
  <c r="O24" i="37"/>
  <c r="O26" i="37"/>
  <c r="O28" i="37"/>
  <c r="O30" i="37"/>
  <c r="O32" i="37"/>
  <c r="O34" i="37"/>
  <c r="O36" i="37"/>
  <c r="O38" i="37"/>
  <c r="O40" i="37"/>
  <c r="O42" i="37"/>
  <c r="O44" i="37"/>
  <c r="O46" i="37"/>
  <c r="O48" i="37"/>
  <c r="O50" i="37"/>
  <c r="O52" i="37"/>
  <c r="O54" i="37"/>
  <c r="O56" i="37"/>
  <c r="O60" i="37"/>
  <c r="O62" i="37"/>
  <c r="O64" i="37"/>
  <c r="O66" i="37"/>
  <c r="O68" i="37"/>
  <c r="O70" i="37"/>
  <c r="O6" i="37"/>
  <c r="O10" i="37"/>
  <c r="O14" i="37"/>
  <c r="O7" i="37"/>
  <c r="O9" i="37"/>
  <c r="O11" i="37"/>
  <c r="O13" i="37"/>
  <c r="O15" i="37"/>
  <c r="O17" i="37"/>
  <c r="O19" i="37"/>
  <c r="O21" i="37"/>
  <c r="O23" i="37"/>
  <c r="O25" i="37"/>
  <c r="O27" i="37"/>
  <c r="O29" i="37"/>
  <c r="O31" i="37"/>
  <c r="O33" i="37"/>
  <c r="O35" i="37"/>
  <c r="O37" i="37"/>
  <c r="O39" i="37"/>
  <c r="O41" i="37"/>
  <c r="O43" i="37"/>
  <c r="O45" i="37"/>
  <c r="O47" i="37"/>
  <c r="O49" i="37"/>
  <c r="O51" i="37"/>
  <c r="O53" i="37"/>
  <c r="O55" i="37"/>
  <c r="O57" i="37"/>
  <c r="O59" i="37"/>
  <c r="O61" i="37"/>
  <c r="O63" i="37"/>
  <c r="O65" i="37"/>
  <c r="O67" i="37"/>
  <c r="O69" i="37"/>
  <c r="O71" i="37"/>
  <c r="O58" i="37"/>
  <c r="F38" i="2" l="1"/>
  <c r="I6" i="2" l="1"/>
  <c r="J6" i="2"/>
  <c r="I7" i="2"/>
  <c r="J7" i="2"/>
  <c r="I8" i="2"/>
  <c r="J8" i="2"/>
  <c r="I9" i="2"/>
  <c r="J9" i="2"/>
  <c r="I10" i="2"/>
  <c r="J10" i="2"/>
  <c r="I11" i="2"/>
  <c r="J11" i="2"/>
  <c r="I12" i="2"/>
  <c r="J12" i="2"/>
  <c r="I13" i="2"/>
  <c r="J13" i="2"/>
  <c r="I14" i="2"/>
  <c r="J14" i="2"/>
  <c r="I15" i="2"/>
  <c r="J15" i="2"/>
  <c r="I17" i="2"/>
  <c r="J17" i="2"/>
  <c r="I18" i="2"/>
  <c r="J18" i="2"/>
  <c r="I19" i="2"/>
  <c r="J19" i="2"/>
  <c r="I16" i="2"/>
  <c r="J16" i="2"/>
  <c r="I20" i="2"/>
  <c r="J20" i="2"/>
  <c r="I21" i="2"/>
  <c r="J21" i="2"/>
  <c r="I22" i="2"/>
  <c r="J22" i="2"/>
  <c r="I23" i="2"/>
  <c r="J23" i="2"/>
  <c r="I24" i="2"/>
  <c r="J24" i="2"/>
  <c r="I25" i="2"/>
  <c r="J25" i="2"/>
  <c r="I26" i="2"/>
  <c r="J26" i="2"/>
  <c r="I37" i="2"/>
  <c r="J37" i="2"/>
  <c r="I27" i="2"/>
  <c r="J27" i="2"/>
  <c r="I28" i="2"/>
  <c r="J28" i="2"/>
  <c r="I29" i="2"/>
  <c r="J29" i="2"/>
  <c r="I30" i="2"/>
  <c r="J30" i="2"/>
  <c r="I31" i="2"/>
  <c r="J31" i="2"/>
  <c r="I32" i="2"/>
  <c r="J32" i="2"/>
  <c r="I33" i="2"/>
  <c r="J33" i="2"/>
  <c r="I34" i="2"/>
  <c r="J34" i="2"/>
  <c r="I35" i="2"/>
  <c r="J35" i="2"/>
  <c r="I36" i="2"/>
  <c r="J36" i="2"/>
  <c r="I38" i="2"/>
  <c r="J38" i="2"/>
  <c r="J5" i="2"/>
  <c r="I5" i="2"/>
  <c r="E27" i="32" l="1"/>
  <c r="E23" i="32"/>
  <c r="E24" i="32"/>
  <c r="E25" i="32"/>
  <c r="E26" i="32"/>
  <c r="E22" i="32"/>
</calcChain>
</file>

<file path=xl/sharedStrings.xml><?xml version="1.0" encoding="utf-8"?>
<sst xmlns="http://schemas.openxmlformats.org/spreadsheetml/2006/main" count="1950" uniqueCount="1151">
  <si>
    <t>(Thousand Hectares)</t>
  </si>
  <si>
    <t>Year</t>
  </si>
  <si>
    <t>Source of Irrigation</t>
  </si>
  <si>
    <t>Net Irrigated Area (Col.4 to 8)</t>
  </si>
  <si>
    <t>Gross Irrigated Area</t>
  </si>
  <si>
    <t>Area Irrigated More than once (col. 10-9)</t>
  </si>
  <si>
    <t>Canals</t>
  </si>
  <si>
    <t>Tanks</t>
  </si>
  <si>
    <t>Tube-Wells</t>
  </si>
  <si>
    <t>Other Wells</t>
  </si>
  <si>
    <t>Other source</t>
  </si>
  <si>
    <t>Govt.</t>
  </si>
  <si>
    <t>Private</t>
  </si>
  <si>
    <t>Total</t>
  </si>
  <si>
    <t xml:space="preserve">1950-51 </t>
  </si>
  <si>
    <t>*</t>
  </si>
  <si>
    <t xml:space="preserve">1951-52 </t>
  </si>
  <si>
    <t>1952-53</t>
  </si>
  <si>
    <t xml:space="preserve">1953-54 </t>
  </si>
  <si>
    <t xml:space="preserve">1954-55 </t>
  </si>
  <si>
    <t xml:space="preserve">1955-56 </t>
  </si>
  <si>
    <t xml:space="preserve">1956-57 </t>
  </si>
  <si>
    <t xml:space="preserve">1957-58 </t>
  </si>
  <si>
    <t xml:space="preserve">1958-59 </t>
  </si>
  <si>
    <t xml:space="preserve">1959-60 </t>
  </si>
  <si>
    <t>1960-61</t>
  </si>
  <si>
    <t xml:space="preserve">1961-62 </t>
  </si>
  <si>
    <t xml:space="preserve">1962-63 </t>
  </si>
  <si>
    <t xml:space="preserve">1963-64 </t>
  </si>
  <si>
    <t>1964-65</t>
  </si>
  <si>
    <t xml:space="preserve">1965-66 </t>
  </si>
  <si>
    <t>1966-67</t>
  </si>
  <si>
    <t xml:space="preserve">1967-68 </t>
  </si>
  <si>
    <t xml:space="preserve">1968-69 </t>
  </si>
  <si>
    <t xml:space="preserve">1969-70 </t>
  </si>
  <si>
    <t xml:space="preserve">1970-71 </t>
  </si>
  <si>
    <t>1971-72</t>
  </si>
  <si>
    <t>1972-73</t>
  </si>
  <si>
    <t xml:space="preserve">1973-74 </t>
  </si>
  <si>
    <t>1974-75</t>
  </si>
  <si>
    <t>1975-76</t>
  </si>
  <si>
    <t>1976-77</t>
  </si>
  <si>
    <t>1977-78</t>
  </si>
  <si>
    <t xml:space="preserve">1978-79 </t>
  </si>
  <si>
    <t>1979-80</t>
  </si>
  <si>
    <t xml:space="preserve">1980-81 </t>
  </si>
  <si>
    <t xml:space="preserve">1981-82 </t>
  </si>
  <si>
    <t>1982-83</t>
  </si>
  <si>
    <t>1983-84</t>
  </si>
  <si>
    <t>1984-85</t>
  </si>
  <si>
    <t xml:space="preserve">1985-86 </t>
  </si>
  <si>
    <t xml:space="preserve">1986-87 </t>
  </si>
  <si>
    <t xml:space="preserve">1987-88 </t>
  </si>
  <si>
    <t xml:space="preserve">1988-89 </t>
  </si>
  <si>
    <t xml:space="preserve">1989-90 </t>
  </si>
  <si>
    <t xml:space="preserve">1990-91 </t>
  </si>
  <si>
    <t xml:space="preserve">1991-92 </t>
  </si>
  <si>
    <t xml:space="preserve">1992-93 </t>
  </si>
  <si>
    <t xml:space="preserve">1993-94 </t>
  </si>
  <si>
    <t>1994-95</t>
  </si>
  <si>
    <t xml:space="preserve">1995-96 </t>
  </si>
  <si>
    <t>Cont..</t>
  </si>
  <si>
    <t xml:space="preserve">1996-97 </t>
  </si>
  <si>
    <t>1997-98</t>
  </si>
  <si>
    <t>1998-99</t>
  </si>
  <si>
    <t>1999-00</t>
  </si>
  <si>
    <t xml:space="preserve">2000-01 </t>
  </si>
  <si>
    <t>2001-02</t>
  </si>
  <si>
    <t xml:space="preserve">2002-03 </t>
  </si>
  <si>
    <t>2003-04</t>
  </si>
  <si>
    <t>2004-05</t>
  </si>
  <si>
    <t xml:space="preserve">2005-06 </t>
  </si>
  <si>
    <t>2006-07</t>
  </si>
  <si>
    <t>2007-08</t>
  </si>
  <si>
    <t>2008-09</t>
  </si>
  <si>
    <t>2009-10</t>
  </si>
  <si>
    <t>2010-11</t>
  </si>
  <si>
    <t>2011-12</t>
  </si>
  <si>
    <t>2012-13</t>
  </si>
  <si>
    <t>2013-14(P)</t>
  </si>
  <si>
    <t>2014-15(P)</t>
  </si>
  <si>
    <t>State/UT</t>
  </si>
  <si>
    <t xml:space="preserve">Andhra Pradesh </t>
  </si>
  <si>
    <t xml:space="preserve">Assam </t>
  </si>
  <si>
    <t xml:space="preserve">Bihar </t>
  </si>
  <si>
    <t xml:space="preserve">Chhattisgarh </t>
  </si>
  <si>
    <t>Daman &amp; Diu</t>
  </si>
  <si>
    <t xml:space="preserve">Delhi </t>
  </si>
  <si>
    <t xml:space="preserve">Goa </t>
  </si>
  <si>
    <t xml:space="preserve">Gujarat </t>
  </si>
  <si>
    <t xml:space="preserve">Haryana </t>
  </si>
  <si>
    <t>Himachal Pradesh</t>
  </si>
  <si>
    <t xml:space="preserve">Karnataka </t>
  </si>
  <si>
    <t>Kerala</t>
  </si>
  <si>
    <t>Lakshadweep</t>
  </si>
  <si>
    <t xml:space="preserve">Madhya Pradesh </t>
  </si>
  <si>
    <t xml:space="preserve">Jharkhand </t>
  </si>
  <si>
    <t xml:space="preserve">Maharashtra </t>
  </si>
  <si>
    <t xml:space="preserve">Manipur </t>
  </si>
  <si>
    <t>Meghalaya</t>
  </si>
  <si>
    <t xml:space="preserve">Mizoram </t>
  </si>
  <si>
    <t xml:space="preserve">Nagaland </t>
  </si>
  <si>
    <t>Odisha</t>
  </si>
  <si>
    <t xml:space="preserve">Punjab </t>
  </si>
  <si>
    <t>Puducherry</t>
  </si>
  <si>
    <t xml:space="preserve">Rajasthan </t>
  </si>
  <si>
    <t xml:space="preserve">Sikkim </t>
  </si>
  <si>
    <t>Tamil Nadu</t>
  </si>
  <si>
    <t xml:space="preserve">Tripura </t>
  </si>
  <si>
    <t xml:space="preserve">Uttar Pradesh </t>
  </si>
  <si>
    <t xml:space="preserve">West Bengal </t>
  </si>
  <si>
    <t>Net area sown        (000' ha)</t>
  </si>
  <si>
    <t>2013-14</t>
  </si>
  <si>
    <t>Andhra Pradesh</t>
  </si>
  <si>
    <t>Arunachal Pradesh</t>
  </si>
  <si>
    <t>Goa</t>
  </si>
  <si>
    <t>Gujarat</t>
  </si>
  <si>
    <t xml:space="preserve">Himachal Pradesh </t>
  </si>
  <si>
    <t xml:space="preserve">Kerala </t>
  </si>
  <si>
    <t>Madhya Pradesh</t>
  </si>
  <si>
    <t>Manipur</t>
  </si>
  <si>
    <t xml:space="preserve">Meghalaya </t>
  </si>
  <si>
    <t>Sikkim</t>
  </si>
  <si>
    <t xml:space="preserve">Tamil Nadu </t>
  </si>
  <si>
    <t xml:space="preserve">Uttarakhand </t>
  </si>
  <si>
    <t>Source: National Center of Organic Farming, Annual Report 2013-14, Department  of Agriculture &amp; Cooperation, Ministry of Agriculture &amp;  Farmers Welfare</t>
  </si>
  <si>
    <t>Forest</t>
  </si>
  <si>
    <t>Total Cropped Area (Gross Cropped Area)</t>
  </si>
  <si>
    <t>Area Sown more than once</t>
  </si>
  <si>
    <t>Cropping Intensity*</t>
  </si>
  <si>
    <t>Fallow Lands other than Current Fallows</t>
  </si>
  <si>
    <t>Current Fallows</t>
  </si>
  <si>
    <t>Assam</t>
  </si>
  <si>
    <t>Bihar</t>
  </si>
  <si>
    <t>Chhattisgarh</t>
  </si>
  <si>
    <t>Delhi</t>
  </si>
  <si>
    <t>Haryana</t>
  </si>
  <si>
    <t>Jammu &amp; Kashmir</t>
  </si>
  <si>
    <t>Jharkhand</t>
  </si>
  <si>
    <t>Karnataka</t>
  </si>
  <si>
    <t>Maharashtra</t>
  </si>
  <si>
    <t>Mizoram</t>
  </si>
  <si>
    <t>Nagaland</t>
  </si>
  <si>
    <t>Punjab</t>
  </si>
  <si>
    <t>Rajasthan</t>
  </si>
  <si>
    <t>Tripura</t>
  </si>
  <si>
    <t>Uttar Pradesh</t>
  </si>
  <si>
    <t>Uttarakhand</t>
  </si>
  <si>
    <t>West Bengal</t>
  </si>
  <si>
    <t>Chandigarh</t>
  </si>
  <si>
    <t>Dadra and Nagar Haveli</t>
  </si>
  <si>
    <t>Telangana</t>
  </si>
  <si>
    <t>Classification</t>
  </si>
  <si>
    <t>2000-01</t>
  </si>
  <si>
    <t>2002-03#</t>
  </si>
  <si>
    <t>2005-06</t>
  </si>
  <si>
    <t>2014-15  (P)</t>
  </si>
  <si>
    <t>I</t>
  </si>
  <si>
    <t>Geographical Area for Land Utilisation Statistics</t>
  </si>
  <si>
    <t>II</t>
  </si>
  <si>
    <t>Reporting Area for Land Utilisation Statistics (1 to 5)</t>
  </si>
  <si>
    <t>(%)</t>
  </si>
  <si>
    <t>%</t>
  </si>
  <si>
    <t>III</t>
  </si>
  <si>
    <t>Net Irrigated Area</t>
  </si>
  <si>
    <t>IV</t>
  </si>
  <si>
    <t xml:space="preserve"> *    Cropping Intensity is percentage of the gross cropped area to the net area sown.</t>
  </si>
  <si>
    <t>1950-51</t>
  </si>
  <si>
    <t>1970-71</t>
  </si>
  <si>
    <t>1980-81</t>
  </si>
  <si>
    <t>1990-91</t>
  </si>
  <si>
    <t>2002-03</t>
  </si>
  <si>
    <t>2014-15 (P)</t>
  </si>
  <si>
    <t>1962-63</t>
  </si>
  <si>
    <t>1963-64</t>
  </si>
  <si>
    <t>1967-68</t>
  </si>
  <si>
    <t>1969-70</t>
  </si>
  <si>
    <t>1978-79</t>
  </si>
  <si>
    <t>1981-82</t>
  </si>
  <si>
    <t>Crop</t>
  </si>
  <si>
    <t>Season</t>
  </si>
  <si>
    <t>2014-15</t>
  </si>
  <si>
    <t>2015-16</t>
  </si>
  <si>
    <t>2016-17</t>
  </si>
  <si>
    <t>Rice</t>
  </si>
  <si>
    <t>Kharif</t>
  </si>
  <si>
    <t>Rabi</t>
  </si>
  <si>
    <t>Wheat</t>
  </si>
  <si>
    <t>Coarse Cereals</t>
  </si>
  <si>
    <t>Cereals</t>
  </si>
  <si>
    <t>Total Pulses</t>
  </si>
  <si>
    <t>Total Foodgrains</t>
  </si>
  <si>
    <t>Groundnut</t>
  </si>
  <si>
    <t>Castorseed</t>
  </si>
  <si>
    <t>Sesamum</t>
  </si>
  <si>
    <t>Nigerseed</t>
  </si>
  <si>
    <t>Rapeseed &amp; Mustard</t>
  </si>
  <si>
    <t>Linseed</t>
  </si>
  <si>
    <t>Safflower</t>
  </si>
  <si>
    <t>Sunflower</t>
  </si>
  <si>
    <t>Soyabean</t>
  </si>
  <si>
    <t>Total Nine Oilseeds</t>
  </si>
  <si>
    <t>Cotton #</t>
  </si>
  <si>
    <t>Jute # #</t>
  </si>
  <si>
    <t>Mesta # #</t>
  </si>
  <si>
    <t>Jute &amp; Mesta # #</t>
  </si>
  <si>
    <t>Sugarcane</t>
  </si>
  <si>
    <t>-</t>
  </si>
  <si>
    <t xml:space="preserve">1952-53 </t>
  </si>
  <si>
    <t xml:space="preserve">1964-65 </t>
  </si>
  <si>
    <t xml:space="preserve">1966-67 </t>
  </si>
  <si>
    <t xml:space="preserve">1971-72 </t>
  </si>
  <si>
    <t xml:space="preserve">1972-73 </t>
  </si>
  <si>
    <t xml:space="preserve">1974-75 </t>
  </si>
  <si>
    <t xml:space="preserve">1975-76 </t>
  </si>
  <si>
    <t xml:space="preserve">1979-80 </t>
  </si>
  <si>
    <t xml:space="preserve">1982-83 </t>
  </si>
  <si>
    <t xml:space="preserve">1983-84 </t>
  </si>
  <si>
    <t xml:space="preserve">1984-85 </t>
  </si>
  <si>
    <t xml:space="preserve">1997-98 </t>
  </si>
  <si>
    <t xml:space="preserve">1998-99 </t>
  </si>
  <si>
    <t xml:space="preserve">1999-00 </t>
  </si>
  <si>
    <t xml:space="preserve">2004-05 </t>
  </si>
  <si>
    <t>Programme</t>
  </si>
  <si>
    <t>1.</t>
  </si>
  <si>
    <t>Seeds</t>
  </si>
  <si>
    <t>Thousand Quintals</t>
  </si>
  <si>
    <t xml:space="preserve">    </t>
  </si>
  <si>
    <t>Lakh Quintals</t>
  </si>
  <si>
    <t xml:space="preserve">   </t>
  </si>
  <si>
    <t>2.</t>
  </si>
  <si>
    <t>Consumption of Chemical Fertilizers</t>
  </si>
  <si>
    <t>Lakh Tonnes</t>
  </si>
  <si>
    <t>Total (N+P+K)</t>
  </si>
  <si>
    <t>Kg</t>
  </si>
  <si>
    <t>3.</t>
  </si>
  <si>
    <t xml:space="preserve">Consumption of Pesticides(Technical Grade) </t>
  </si>
  <si>
    <t>Thousand Tonnes</t>
  </si>
  <si>
    <t>Lakh  ha</t>
  </si>
  <si>
    <t>State</t>
  </si>
  <si>
    <t xml:space="preserve">2001-02 </t>
  </si>
  <si>
    <t xml:space="preserve">2009-10 </t>
  </si>
  <si>
    <t>Telengana</t>
  </si>
  <si>
    <t>Statement 2.32: Selected categories of agricultural land use in India</t>
  </si>
  <si>
    <t>Statement 2.33: Net area irrigated from different sources and gross irrigated area  - All India</t>
  </si>
  <si>
    <t>Statement 2.34 :State wise area under organic  farming (Registered under accredited certification bodies)</t>
  </si>
  <si>
    <t xml:space="preserve">Statement 2.35: State wise area under organic certification (including wild harvest)      </t>
  </si>
  <si>
    <t xml:space="preserve">Statement 2.36:  Diversion of forest land for non-forest use since the enforcement of forest conservation act </t>
  </si>
  <si>
    <t>#35.72</t>
  </si>
  <si>
    <t>#13.71</t>
  </si>
  <si>
    <t>#0.2</t>
  </si>
  <si>
    <t>#1.61</t>
  </si>
  <si>
    <t>#42.09</t>
  </si>
  <si>
    <t>#93.33</t>
  </si>
  <si>
    <t>#36.36</t>
  </si>
  <si>
    <t>#7.97</t>
  </si>
  <si>
    <t>#0.64</t>
  </si>
  <si>
    <t>#2.42</t>
  </si>
  <si>
    <t>#101.12</t>
  </si>
  <si>
    <t>#148.52</t>
  </si>
  <si>
    <t>#16.85</t>
  </si>
  <si>
    <t>#3.85</t>
  </si>
  <si>
    <t>#0.39</t>
  </si>
  <si>
    <t>#1.86</t>
  </si>
  <si>
    <t>#39.98</t>
  </si>
  <si>
    <t>#62.93</t>
  </si>
  <si>
    <t>#26.12</t>
  </si>
  <si>
    <t>#9.19</t>
  </si>
  <si>
    <t>#0.19</t>
  </si>
  <si>
    <t>#0.86</t>
  </si>
  <si>
    <t>#39.55</t>
  </si>
  <si>
    <t>#75.9</t>
  </si>
  <si>
    <t>#37.21</t>
  </si>
  <si>
    <t>#12.27</t>
  </si>
  <si>
    <t>#0.47</t>
  </si>
  <si>
    <t>#1.37</t>
  </si>
  <si>
    <t>#49.67</t>
  </si>
  <si>
    <t>#100.99</t>
  </si>
  <si>
    <t>#11.98</t>
  </si>
  <si>
    <t>#2.71</t>
  </si>
  <si>
    <t>#0.1</t>
  </si>
  <si>
    <t>#0.57</t>
  </si>
  <si>
    <t>#34.01</t>
  </si>
  <si>
    <t>#49.38</t>
  </si>
  <si>
    <t>#23.12</t>
  </si>
  <si>
    <t>#6.78</t>
  </si>
  <si>
    <t>#1.12</t>
  </si>
  <si>
    <t>#1.87</t>
  </si>
  <si>
    <t>#52.42</t>
  </si>
  <si>
    <t>#85.31</t>
  </si>
  <si>
    <t>#22.14</t>
  </si>
  <si>
    <t>#7.94</t>
  </si>
  <si>
    <t>#0.22</t>
  </si>
  <si>
    <t>#0.67</t>
  </si>
  <si>
    <t>#44.04</t>
  </si>
  <si>
    <t>#75.01</t>
  </si>
  <si>
    <t>#23.53</t>
  </si>
  <si>
    <t>#7.99</t>
  </si>
  <si>
    <t>#0.13</t>
  </si>
  <si>
    <t>#46.05</t>
  </si>
  <si>
    <t>#78.15</t>
  </si>
  <si>
    <t>#46.79</t>
  </si>
  <si>
    <t>#12.38</t>
  </si>
  <si>
    <t>#0.49</t>
  </si>
  <si>
    <t>#1.66</t>
  </si>
  <si>
    <t>#55.09</t>
  </si>
  <si>
    <t>#116.41</t>
  </si>
  <si>
    <t>#48.59</t>
  </si>
  <si>
    <t>#12.94</t>
  </si>
  <si>
    <t>#0.43</t>
  </si>
  <si>
    <t>#1.52</t>
  </si>
  <si>
    <t>#55.24</t>
  </si>
  <si>
    <t>#118.72</t>
  </si>
  <si>
    <t>#36.52</t>
  </si>
  <si>
    <t>#14.08</t>
  </si>
  <si>
    <t>#0.55</t>
  </si>
  <si>
    <t>#43.29</t>
  </si>
  <si>
    <t>#94.63</t>
  </si>
  <si>
    <t>#34.11</t>
  </si>
  <si>
    <t>#9.33</t>
  </si>
  <si>
    <t>#0.68</t>
  </si>
  <si>
    <t>#5.26</t>
  </si>
  <si>
    <t>#77.14</t>
  </si>
  <si>
    <t>#126.52</t>
  </si>
  <si>
    <t>#36.5</t>
  </si>
  <si>
    <t>#9.47</t>
  </si>
  <si>
    <t>#0.52</t>
  </si>
  <si>
    <t>#3.66</t>
  </si>
  <si>
    <t>#75.77</t>
  </si>
  <si>
    <t>#125.92</t>
  </si>
  <si>
    <t>#34.37</t>
  </si>
  <si>
    <t>#13.11</t>
  </si>
  <si>
    <t>#0.21</t>
  </si>
  <si>
    <t>#1</t>
  </si>
  <si>
    <t>#41.17</t>
  </si>
  <si>
    <t>#89.86</t>
  </si>
  <si>
    <t>#28.15</t>
  </si>
  <si>
    <t>#9.66</t>
  </si>
  <si>
    <t>#1.85</t>
  </si>
  <si>
    <t>#57.23</t>
  </si>
  <si>
    <t>#97.28</t>
  </si>
  <si>
    <t>Dadra &amp; Nagar Haveli</t>
  </si>
  <si>
    <t>#15.71</t>
  </si>
  <si>
    <t>#5.09</t>
  </si>
  <si>
    <t>#0.31</t>
  </si>
  <si>
    <t>#2.25</t>
  </si>
  <si>
    <t>#59.14</t>
  </si>
  <si>
    <t>#82.49</t>
  </si>
  <si>
    <t>#14.68</t>
  </si>
  <si>
    <t>#3.99</t>
  </si>
  <si>
    <t>#0.51</t>
  </si>
  <si>
    <t>#3.02</t>
  </si>
  <si>
    <t>#68.69</t>
  </si>
  <si>
    <t>#90.89</t>
  </si>
  <si>
    <t>#8.45</t>
  </si>
  <si>
    <t>#1.74</t>
  </si>
  <si>
    <t>#0.35</t>
  </si>
  <si>
    <t>#1.46</t>
  </si>
  <si>
    <t>#40.26</t>
  </si>
  <si>
    <t>#52.26</t>
  </si>
  <si>
    <t>#12.93</t>
  </si>
  <si>
    <t>#3.32</t>
  </si>
  <si>
    <t>#0.53</t>
  </si>
  <si>
    <t>#1.95</t>
  </si>
  <si>
    <t>#81.4</t>
  </si>
  <si>
    <t>#100.14</t>
  </si>
  <si>
    <t>#29.71</t>
  </si>
  <si>
    <t>#9.82</t>
  </si>
  <si>
    <t>#0.41</t>
  </si>
  <si>
    <t>#1.77</t>
  </si>
  <si>
    <t>#46.5</t>
  </si>
  <si>
    <t>#88.21</t>
  </si>
  <si>
    <t>#27.74</t>
  </si>
  <si>
    <t>#10.25</t>
  </si>
  <si>
    <t>#0.14</t>
  </si>
  <si>
    <t>#0.34</t>
  </si>
  <si>
    <t>#48.84</t>
  </si>
  <si>
    <t>#87.31</t>
  </si>
  <si>
    <t>#19.65</t>
  </si>
  <si>
    <t>#7.69</t>
  </si>
  <si>
    <t>#0.44</t>
  </si>
  <si>
    <t>#26.21</t>
  </si>
  <si>
    <t>#54.1</t>
  </si>
  <si>
    <t>#40.01</t>
  </si>
  <si>
    <t>#11.17</t>
  </si>
  <si>
    <t>#0.63</t>
  </si>
  <si>
    <t>#1.75</t>
  </si>
  <si>
    <t>#91.58</t>
  </si>
  <si>
    <t>#145.14</t>
  </si>
  <si>
    <t>#31.99</t>
  </si>
  <si>
    <t>#11.13</t>
  </si>
  <si>
    <t>#0.38</t>
  </si>
  <si>
    <t>#2.12</t>
  </si>
  <si>
    <t>#41.64</t>
  </si>
  <si>
    <t>#87.26</t>
  </si>
  <si>
    <t>#35.51</t>
  </si>
  <si>
    <t>#13.9</t>
  </si>
  <si>
    <t>#0.16</t>
  </si>
  <si>
    <t>#1.53</t>
  </si>
  <si>
    <t>#39.49</t>
  </si>
  <si>
    <t>#90.59</t>
  </si>
  <si>
    <t>#20.29</t>
  </si>
  <si>
    <t>#4.17</t>
  </si>
  <si>
    <t>#0.72</t>
  </si>
  <si>
    <t>#2.09</t>
  </si>
  <si>
    <t>#54.8</t>
  </si>
  <si>
    <t>#82.07</t>
  </si>
  <si>
    <t>#32.53</t>
  </si>
  <si>
    <t>#9.72</t>
  </si>
  <si>
    <t>#0.3</t>
  </si>
  <si>
    <t>#1.24</t>
  </si>
  <si>
    <t>#41.45</t>
  </si>
  <si>
    <t>#85.25</t>
  </si>
  <si>
    <t>#11.1</t>
  </si>
  <si>
    <t>#0.54</t>
  </si>
  <si>
    <t>#2.33</t>
  </si>
  <si>
    <t>#59.91</t>
  </si>
  <si>
    <t>#117.17</t>
  </si>
  <si>
    <t>#26.94</t>
  </si>
  <si>
    <t>#8.26</t>
  </si>
  <si>
    <t>#0.26</t>
  </si>
  <si>
    <t>#59.88</t>
  </si>
  <si>
    <t>#96.87</t>
  </si>
  <si>
    <t>Andaman &amp; Nicobar Islands</t>
  </si>
  <si>
    <t>#58.48</t>
  </si>
  <si>
    <t>#17.65</t>
  </si>
  <si>
    <t>#3.04</t>
  </si>
  <si>
    <t>#5.49</t>
  </si>
  <si>
    <t>#86.02</t>
  </si>
  <si>
    <t>#170.68</t>
  </si>
  <si>
    <t>#27.73</t>
  </si>
  <si>
    <t>#8.64</t>
  </si>
  <si>
    <t>#0.91</t>
  </si>
  <si>
    <t>#55.45</t>
  </si>
  <si>
    <t>#92.73</t>
  </si>
  <si>
    <t>#21.59</t>
  </si>
  <si>
    <t>#5.12</t>
  </si>
  <si>
    <t>#0.48</t>
  </si>
  <si>
    <t>#1.69</t>
  </si>
  <si>
    <t>#39.95</t>
  </si>
  <si>
    <t>#68.84</t>
  </si>
  <si>
    <t>#5.5</t>
  </si>
  <si>
    <t>#38</t>
  </si>
  <si>
    <t>#45.5</t>
  </si>
  <si>
    <t>#20.37</t>
  </si>
  <si>
    <t>#0.37</t>
  </si>
  <si>
    <t>#37.04</t>
  </si>
  <si>
    <t>#59.63</t>
  </si>
  <si>
    <t>#20</t>
  </si>
  <si>
    <t>#4.26</t>
  </si>
  <si>
    <t>#1.48</t>
  </si>
  <si>
    <t>#57.59</t>
  </si>
  <si>
    <t>#83.52</t>
  </si>
  <si>
    <t>#31.59</t>
  </si>
  <si>
    <t>#9.86</t>
  </si>
  <si>
    <t>#1.92</t>
  </si>
  <si>
    <t>#56.19</t>
  </si>
  <si>
    <t>#99.99</t>
  </si>
  <si>
    <t>Note: # per ha stock in tonnes</t>
  </si>
  <si>
    <t>Source :India State of Forest Report, 2017</t>
  </si>
  <si>
    <t>Tropical Wet Evergreen Forests</t>
  </si>
  <si>
    <t>VDF</t>
  </si>
  <si>
    <t>#65.18</t>
  </si>
  <si>
    <t>#22.55</t>
  </si>
  <si>
    <t>#3.62</t>
  </si>
  <si>
    <t>#5.67</t>
  </si>
  <si>
    <t>#94.3</t>
  </si>
  <si>
    <t>#191.33</t>
  </si>
  <si>
    <t>MDF</t>
  </si>
  <si>
    <t>OF</t>
  </si>
  <si>
    <t>#42.88</t>
  </si>
  <si>
    <t>#14.58</t>
  </si>
  <si>
    <t>#3.75</t>
  </si>
  <si>
    <t>#83.77</t>
  </si>
  <si>
    <t>#145.33</t>
  </si>
  <si>
    <t>#13.63</t>
  </si>
  <si>
    <t>#5.01</t>
  </si>
  <si>
    <t>#0.24</t>
  </si>
  <si>
    <t>#2.81</t>
  </si>
  <si>
    <t>#73.26</t>
  </si>
  <si>
    <t>#94.95</t>
  </si>
  <si>
    <t>Tropical Semi-Evergreen Forests</t>
  </si>
  <si>
    <t>#57.41</t>
  </si>
  <si>
    <t>#11.81</t>
  </si>
  <si>
    <t>#1.82</t>
  </si>
  <si>
    <t>#4.72</t>
  </si>
  <si>
    <t>#128.1</t>
  </si>
  <si>
    <t>#203.85</t>
  </si>
  <si>
    <t>#29.77</t>
  </si>
  <si>
    <t>#6.12</t>
  </si>
  <si>
    <t>#0.36</t>
  </si>
  <si>
    <t>#3.41</t>
  </si>
  <si>
    <t>#79.1</t>
  </si>
  <si>
    <t>#118.76</t>
  </si>
  <si>
    <t>#9.44</t>
  </si>
  <si>
    <t>#1.94</t>
  </si>
  <si>
    <t>#2.27</t>
  </si>
  <si>
    <t>#45.96</t>
  </si>
  <si>
    <t>#59.83</t>
  </si>
  <si>
    <t>Tropical Moist Deciduous Forests</t>
  </si>
  <si>
    <t>#37.18</t>
  </si>
  <si>
    <t>#7.65</t>
  </si>
  <si>
    <t>#1.17</t>
  </si>
  <si>
    <t>#74.69</t>
  </si>
  <si>
    <t>#123.5</t>
  </si>
  <si>
    <t>#25.37</t>
  </si>
  <si>
    <t>#5.22</t>
  </si>
  <si>
    <t>#0.82</t>
  </si>
  <si>
    <t>#3.44</t>
  </si>
  <si>
    <t>#61.73</t>
  </si>
  <si>
    <t>#96.58</t>
  </si>
  <si>
    <t>#11.87</t>
  </si>
  <si>
    <t>#2.44</t>
  </si>
  <si>
    <t>#0.4</t>
  </si>
  <si>
    <t>#1.81</t>
  </si>
  <si>
    <t>#50.56</t>
  </si>
  <si>
    <t>#67.07</t>
  </si>
  <si>
    <t>Littoral and Swamp Forests</t>
  </si>
  <si>
    <t>#70.07</t>
  </si>
  <si>
    <t>#24.24</t>
  </si>
  <si>
    <t>#0.02</t>
  </si>
  <si>
    <t>#1.16</t>
  </si>
  <si>
    <t>#81.28</t>
  </si>
  <si>
    <t>#176.78</t>
  </si>
  <si>
    <t>#43.54</t>
  </si>
  <si>
    <t>#15.06</t>
  </si>
  <si>
    <t>#57.17</t>
  </si>
  <si>
    <t>#116.48</t>
  </si>
  <si>
    <t>Tropical Dry Deciduous Forests</t>
  </si>
  <si>
    <t>#14.1</t>
  </si>
  <si>
    <t>#4.87</t>
  </si>
  <si>
    <t>#32.96</t>
  </si>
  <si>
    <t>#52.35</t>
  </si>
  <si>
    <t>Tropical Thorn Forests</t>
  </si>
  <si>
    <t>#62.48</t>
  </si>
  <si>
    <t>#24.53</t>
  </si>
  <si>
    <t>#0.46</t>
  </si>
  <si>
    <t>#6.49</t>
  </si>
  <si>
    <t>#59.23</t>
  </si>
  <si>
    <t>#153.19</t>
  </si>
  <si>
    <t>#59</t>
  </si>
  <si>
    <t>#23.17</t>
  </si>
  <si>
    <t>#0.15</t>
  </si>
  <si>
    <t>#0.62</t>
  </si>
  <si>
    <t>#52.67</t>
  </si>
  <si>
    <t>#135.6</t>
  </si>
  <si>
    <t>#12.79</t>
  </si>
  <si>
    <t>#5.02</t>
  </si>
  <si>
    <t>#0.42</t>
  </si>
  <si>
    <t>#30.01</t>
  </si>
  <si>
    <t>#48.37</t>
  </si>
  <si>
    <t>Subtropical Pine Forests</t>
  </si>
  <si>
    <t>#13.3</t>
  </si>
  <si>
    <t>#5.15</t>
  </si>
  <si>
    <t>#2.18</t>
  </si>
  <si>
    <t>#27.24</t>
  </si>
  <si>
    <t>#48.24</t>
  </si>
  <si>
    <t>#11.75</t>
  </si>
  <si>
    <t>#4.58</t>
  </si>
  <si>
    <t>#0.25</t>
  </si>
  <si>
    <t>#1.32</t>
  </si>
  <si>
    <t>#30.17</t>
  </si>
  <si>
    <t>#48.07</t>
  </si>
  <si>
    <t>#4.91</t>
  </si>
  <si>
    <t>#0.76</t>
  </si>
  <si>
    <t>#19.43</t>
  </si>
  <si>
    <t>#27.15</t>
  </si>
  <si>
    <t>Tropical Dry Evergreen Forests</t>
  </si>
  <si>
    <t>#48.58</t>
  </si>
  <si>
    <t>#19.08</t>
  </si>
  <si>
    <t>#1.21</t>
  </si>
  <si>
    <t>#0.99</t>
  </si>
  <si>
    <t>#89.01</t>
  </si>
  <si>
    <t>#158.87</t>
  </si>
  <si>
    <t>#33.33</t>
  </si>
  <si>
    <t>#13.09</t>
  </si>
  <si>
    <t>#1.91</t>
  </si>
  <si>
    <t>#42.42</t>
  </si>
  <si>
    <t>#91.12</t>
  </si>
  <si>
    <t>#18.85</t>
  </si>
  <si>
    <t>#7.42</t>
  </si>
  <si>
    <t>#0.9</t>
  </si>
  <si>
    <t>#35.08</t>
  </si>
  <si>
    <t>#62.46</t>
  </si>
  <si>
    <t>Subtropical Broadleaved Hill Forest</t>
  </si>
  <si>
    <t>Plantation/TOF</t>
  </si>
  <si>
    <t>#33.18</t>
  </si>
  <si>
    <t>#10.77</t>
  </si>
  <si>
    <t>#0.95</t>
  </si>
  <si>
    <t>#1.89</t>
  </si>
  <si>
    <t>#121.55</t>
  </si>
  <si>
    <t>#168.33</t>
  </si>
  <si>
    <t>#22.71</t>
  </si>
  <si>
    <t>#8.4</t>
  </si>
  <si>
    <t>#84.61</t>
  </si>
  <si>
    <t>#118.91</t>
  </si>
  <si>
    <t>VDF: Very Dense Forest</t>
  </si>
  <si>
    <t>#15.83</t>
  </si>
  <si>
    <t>#6.13</t>
  </si>
  <si>
    <t>#69.59</t>
  </si>
  <si>
    <t>#93.61</t>
  </si>
  <si>
    <t>MDF : Moderatly Dense Forest</t>
  </si>
  <si>
    <t>OF  : Other Forests</t>
  </si>
  <si>
    <t>#12.21</t>
  </si>
  <si>
    <t>#1.2</t>
  </si>
  <si>
    <t>#1.44</t>
  </si>
  <si>
    <t>#94.51</t>
  </si>
  <si>
    <t>#157.72</t>
  </si>
  <si>
    <t>#30.43</t>
  </si>
  <si>
    <t>#7.68</t>
  </si>
  <si>
    <t>#1.31</t>
  </si>
  <si>
    <t>#63.36</t>
  </si>
  <si>
    <t>#103.14</t>
  </si>
  <si>
    <t>#21.07</t>
  </si>
  <si>
    <t>#5.32</t>
  </si>
  <si>
    <t>#0.92</t>
  </si>
  <si>
    <t>#51.49</t>
  </si>
  <si>
    <t>#78.99</t>
  </si>
  <si>
    <t>Subtropical Dry Evergreen Forest</t>
  </si>
  <si>
    <t>#57.14</t>
  </si>
  <si>
    <t>#22.86</t>
  </si>
  <si>
    <t>#1.43</t>
  </si>
  <si>
    <t>#112.86</t>
  </si>
  <si>
    <t>#194.29</t>
  </si>
  <si>
    <t>#40.16</t>
  </si>
  <si>
    <t>#15.74</t>
  </si>
  <si>
    <t>#0.33</t>
  </si>
  <si>
    <t>#95.41</t>
  </si>
  <si>
    <t>#152.13</t>
  </si>
  <si>
    <t>#11.83</t>
  </si>
  <si>
    <t>#0.17</t>
  </si>
  <si>
    <t>#53.04</t>
  </si>
  <si>
    <t>#95.57</t>
  </si>
  <si>
    <t>Montane Wet Temperate Forests</t>
  </si>
  <si>
    <t>#41.14</t>
  </si>
  <si>
    <t>#10.38</t>
  </si>
  <si>
    <t>#1.36</t>
  </si>
  <si>
    <t>#91.23</t>
  </si>
  <si>
    <t>#146.55</t>
  </si>
  <si>
    <t>#26.63</t>
  </si>
  <si>
    <t>#6.72</t>
  </si>
  <si>
    <t>#75.76</t>
  </si>
  <si>
    <t>#111.41</t>
  </si>
  <si>
    <t>#9.53</t>
  </si>
  <si>
    <t>#2.4</t>
  </si>
  <si>
    <t>#1.62</t>
  </si>
  <si>
    <t>#57.62</t>
  </si>
  <si>
    <t>#71.38</t>
  </si>
  <si>
    <t>Himalayan Moist Temperate Forest</t>
  </si>
  <si>
    <t>#72.98</t>
  </si>
  <si>
    <t>#18.42</t>
  </si>
  <si>
    <t>#3</t>
  </si>
  <si>
    <t>#83.55</t>
  </si>
  <si>
    <t>#179.32</t>
  </si>
  <si>
    <t>#55.68</t>
  </si>
  <si>
    <t>#14.05</t>
  </si>
  <si>
    <t>#2.54</t>
  </si>
  <si>
    <t>#73.16</t>
  </si>
  <si>
    <t>#145.8</t>
  </si>
  <si>
    <t>#26.59</t>
  </si>
  <si>
    <t>#6.71</t>
  </si>
  <si>
    <t>#1.99</t>
  </si>
  <si>
    <t>#56.98</t>
  </si>
  <si>
    <t>#92.47</t>
  </si>
  <si>
    <t>Himalayan Dry Temperate Forests</t>
  </si>
  <si>
    <t>#111.94</t>
  </si>
  <si>
    <t>#30.35</t>
  </si>
  <si>
    <t>#1.72</t>
  </si>
  <si>
    <t>#97.89</t>
  </si>
  <si>
    <t>#243.09</t>
  </si>
  <si>
    <t>#57.57</t>
  </si>
  <si>
    <t>#15.61</t>
  </si>
  <si>
    <t>#1.47</t>
  </si>
  <si>
    <t>#66.23</t>
  </si>
  <si>
    <t>#141.24</t>
  </si>
  <si>
    <t>#37.96</t>
  </si>
  <si>
    <t>#10.29</t>
  </si>
  <si>
    <t>#0.87</t>
  </si>
  <si>
    <t>#41.58</t>
  </si>
  <si>
    <t>#90.9</t>
  </si>
  <si>
    <t>Sub-Alpine Forests</t>
  </si>
  <si>
    <t>#70.74</t>
  </si>
  <si>
    <t>#19.18</t>
  </si>
  <si>
    <t>#110.3</t>
  </si>
  <si>
    <t>#203.28</t>
  </si>
  <si>
    <t>#41.57</t>
  </si>
  <si>
    <t>#11.27</t>
  </si>
  <si>
    <t>#65.5</t>
  </si>
  <si>
    <t>#119.7</t>
  </si>
  <si>
    <t>#30.75</t>
  </si>
  <si>
    <t>#8.34</t>
  </si>
  <si>
    <t>#45.4</t>
  </si>
  <si>
    <t>#85.34</t>
  </si>
  <si>
    <t>Moist Alpine Scrubs</t>
  </si>
  <si>
    <t>#50.19</t>
  </si>
  <si>
    <t>#13.61</t>
  </si>
  <si>
    <t>#144.9</t>
  </si>
  <si>
    <t>#28.03</t>
  </si>
  <si>
    <t>#7.6</t>
  </si>
  <si>
    <t>#0.84</t>
  </si>
  <si>
    <t>#69.9</t>
  </si>
  <si>
    <t>#106.74</t>
  </si>
  <si>
    <t>#17.03</t>
  </si>
  <si>
    <t>#4.61</t>
  </si>
  <si>
    <t>#0.66</t>
  </si>
  <si>
    <t>#50.48</t>
  </si>
  <si>
    <t>Dry Alpine Scrub</t>
  </si>
  <si>
    <t>#81.44</t>
  </si>
  <si>
    <t>#22.1</t>
  </si>
  <si>
    <t>#1.18</t>
  </si>
  <si>
    <t>#86.51</t>
  </si>
  <si>
    <t>#192.41</t>
  </si>
  <si>
    <t>#31.87</t>
  </si>
  <si>
    <t>#8.65</t>
  </si>
  <si>
    <t>#1.19</t>
  </si>
  <si>
    <t>#81.55</t>
  </si>
  <si>
    <t>#123.63</t>
  </si>
  <si>
    <t>#28.83</t>
  </si>
  <si>
    <t>#7.82</t>
  </si>
  <si>
    <t>#27.96</t>
  </si>
  <si>
    <t>#65.82</t>
  </si>
  <si>
    <t>#39.14</t>
  </si>
  <si>
    <t>#8.06</t>
  </si>
  <si>
    <t>#0.05</t>
  </si>
  <si>
    <t>#2.07</t>
  </si>
  <si>
    <t>#90.67</t>
  </si>
  <si>
    <t>#140</t>
  </si>
  <si>
    <t>#29.94</t>
  </si>
  <si>
    <t>#6.15</t>
  </si>
  <si>
    <t>#2.34</t>
  </si>
  <si>
    <t>#74.87</t>
  </si>
  <si>
    <t>#113.66</t>
  </si>
  <si>
    <t>#12.15</t>
  </si>
  <si>
    <t>#2.5</t>
  </si>
  <si>
    <t>#1.05</t>
  </si>
  <si>
    <t>#40.88</t>
  </si>
  <si>
    <t>#56.57</t>
  </si>
  <si>
    <t>Physiographic Zone</t>
  </si>
  <si>
    <t>Western Himalayas</t>
  </si>
  <si>
    <t>Eastern Himalayas</t>
  </si>
  <si>
    <t>North East Ranges</t>
  </si>
  <si>
    <t>Northern Plains</t>
  </si>
  <si>
    <t>Eastern Plains</t>
  </si>
  <si>
    <t>Western Plains</t>
  </si>
  <si>
    <t>Central Highlands</t>
  </si>
  <si>
    <t>North Deccan</t>
  </si>
  <si>
    <t>East Deccan</t>
  </si>
  <si>
    <t>South Deccan</t>
  </si>
  <si>
    <t>Western Ghats</t>
  </si>
  <si>
    <t>Eastern Ghats</t>
  </si>
  <si>
    <t>West Coast</t>
  </si>
  <si>
    <t>East Coast</t>
  </si>
  <si>
    <t>Growing stock ( ISFR 2015)</t>
  </si>
  <si>
    <t xml:space="preserve">Change </t>
  </si>
  <si>
    <t xml:space="preserve">2002-03  </t>
  </si>
  <si>
    <t xml:space="preserve">2014-15 </t>
  </si>
  <si>
    <t xml:space="preserve">Statement 2.37 : State-wise Carbon Stock in different forest carbon pools </t>
  </si>
  <si>
    <t>Statement  2.40 : Physiographic zone wise growing stock</t>
  </si>
  <si>
    <t>Statement 2.41: Year Wise Fish Production-India</t>
  </si>
  <si>
    <t>(A)</t>
  </si>
  <si>
    <t>(B)</t>
  </si>
  <si>
    <t xml:space="preserve"> Not available for Cultivation (A+B)</t>
  </si>
  <si>
    <t>Area under non-agricultural uses</t>
  </si>
  <si>
    <t>Barren &amp; Un-culturable Land</t>
  </si>
  <si>
    <t>Other uncultivated land excluding fallow land (A+B+C)</t>
  </si>
  <si>
    <t>Permanent Pasture &amp; other Grazing Land</t>
  </si>
  <si>
    <t>Culturable Waste land</t>
  </si>
  <si>
    <t>( C)</t>
  </si>
  <si>
    <t>Fallow Lands (A+B)</t>
  </si>
  <si>
    <t>Net Area Sown (6-7)</t>
  </si>
  <si>
    <t xml:space="preserve">Source: Directorate of Economics &amp; Statistics, Department of Agriculture Cooperation &amp; Farmers Welfare. </t>
  </si>
  <si>
    <t>Source: National Center of Organic Farming, Department  of Agriculture &amp; Cooperation, Ministry of Agriculture &amp;  Farmers Welfare</t>
  </si>
  <si>
    <t>Andaman &amp; Nicobar Island</t>
  </si>
  <si>
    <t xml:space="preserve">Statement 2.43: Area under major crops </t>
  </si>
  <si>
    <t>#: Lakh bales of 170 kgs each</t>
  </si>
  <si>
    <t>##: lakh bales of 180 kgs each</t>
  </si>
  <si>
    <t>Area covered under Soil Conservation#</t>
  </si>
  <si>
    <t>Jammu Pradesh</t>
  </si>
  <si>
    <t>Andaman  &amp; Nicobar Island</t>
  </si>
  <si>
    <t>3287469*</t>
  </si>
  <si>
    <t>*: Includes Jammu &amp; Kashmir area outside LoC that is under illegal occupation of Pakistan and China.</t>
  </si>
  <si>
    <t>767419*</t>
  </si>
  <si>
    <t>&amp;: In 2009-10, there is significant decline in total cropped area and net area sown due to decline in net area sown in the states of Andhra Pradesh, Bihar, Jharkhand, Rajasthan, Tamil Nadu, Uttar Pradesh, West Bengal. This was mainly due to deficient rainfall</t>
  </si>
  <si>
    <t>AGB- Above Ground Biomass</t>
  </si>
  <si>
    <t>BGB- Below Ground Biomass</t>
  </si>
  <si>
    <t>SOC- Soil Organic Carbon</t>
  </si>
  <si>
    <t>(Area in Hectares)</t>
  </si>
  <si>
    <t xml:space="preserve"> Area</t>
  </si>
  <si>
    <t>Per Hectare*</t>
  </si>
  <si>
    <t>* In Lakshadweep, most of the forest cover is of Cocos nucifera for which no suitable ratio for BGB is available.</t>
  </si>
  <si>
    <t>Source: Land Use Statistics at a Glance , Directorate of Economics &amp; Statistics, Department of Agriculture Cooperation &amp; Farmers Welfare.</t>
  </si>
  <si>
    <t>Source:  Directorate of Economics &amp; Statistics, Ministry of Agriculture and Farmers' Welfare</t>
  </si>
  <si>
    <t>2017-18*</t>
  </si>
  <si>
    <t xml:space="preserve">Statement 2.35: State wise area under organic certification (including in conversion)      </t>
  </si>
  <si>
    <t xml:space="preserve">Source: Data provided by the accredited certification bodies under National Programme for Organic Production (NPOP) on tracenet </t>
  </si>
  <si>
    <t>Sources:  Directorate of Economics and Statistics, Ministry of Agriculture and Farmers Welfare</t>
  </si>
  <si>
    <t>Note- As Per Land Use Statistics at a Glance 2005-06 to 2014-15</t>
  </si>
  <si>
    <t>o' means area is less than 500 hectares</t>
  </si>
  <si>
    <t>Statement 2.30: State-wise Land Use Classification- 2014-15</t>
  </si>
  <si>
    <t>Land under misc. tree crops &amp; groves (not incl. in net area sown)</t>
  </si>
  <si>
    <t>बंजर एवं अपरिशोध्‍य भूमि</t>
  </si>
  <si>
    <t>विविध वृक्ष फसलों एवं उपवनों के अधीन भूमि जो निवल बुआई क्षेत्रफल में शामिल नहीं है</t>
  </si>
  <si>
    <t>परिशोध्‍य बंजर भूमि</t>
  </si>
  <si>
    <t>विवरण 2.34 : जैविक खेती के अधीन राज्‍यवार क्षेत्रफल (प्रत्‍यायित प्रमाणन संस्‍थाओं के तहत पंजीकृत)</t>
  </si>
  <si>
    <r>
      <rPr>
        <sz val="11"/>
        <color theme="1"/>
        <rFont val="Calibri"/>
        <family val="2"/>
      </rPr>
      <t>स्रोत: राष्‍ट्रीय जैविक कृषि केंद्र, कृषि एवं सहयोग विभाग, कृषि एवं किसान कल्‍याण मंत्रालय</t>
    </r>
  </si>
  <si>
    <r>
      <rPr>
        <sz val="10"/>
        <rFont val="Calibri"/>
        <family val="2"/>
      </rPr>
      <t>स्रोत: भारतीय राज्‍य वन रिपोर्ट, 2017</t>
    </r>
  </si>
  <si>
    <t>* As per 4th Advance Estimates</t>
  </si>
  <si>
    <t>तेलंगाना</t>
  </si>
  <si>
    <t>स्रोत: राष्‍ट्रीय जैविक कृषि केंद्र, कृषि एवं सहयोग विभाग, कृषि एवं किसान कल्‍याण मंत्रालय</t>
  </si>
  <si>
    <t>Sl. No. क्र. सं.</t>
  </si>
  <si>
    <t>Geographical  Area भौगोलिक क्षेत्र</t>
  </si>
  <si>
    <t>Reporting area for land utilisation statistics  (col. 5+8+12+15+16) भूमि प्रयोग सांख्यिकी के लिए रिपोर्टिंग क्षेत्र (कॉलम 5+8+12+15+16)</t>
  </si>
  <si>
    <t>Forest वन</t>
  </si>
  <si>
    <t>Land not available for cultivation                            भूमि जो कृषि के लिए उपलब्‍ध नहीं है</t>
  </si>
  <si>
    <t>Area put to non agricultural uses क्षेत्रफल जो कृषि से भिन्‍न प्रयोगों के लिए रखा गया है</t>
  </si>
  <si>
    <t>Barren and uncultivable land बंजर एवं अपरिशोध्‍य भूमि</t>
  </si>
  <si>
    <t>Total (col. 6+ col. 7) कुल (कॉलम 6 + कॉलम 7)</t>
  </si>
  <si>
    <t>Other uncultivated land excluding Fallow Land              परती भूमि को छोड़कर अन्‍य अकृषित भूमि</t>
  </si>
  <si>
    <t xml:space="preserve">Permanent pastures &amp; other grazing lands  स्‍थाई चरागाह एवं अन्‍य चराई भूमि </t>
  </si>
  <si>
    <t xml:space="preserve"> Culturable Waste Land परिशोध्‍य बंजर भूमि</t>
  </si>
  <si>
    <t>Total (col. 9+10+11) कुल (कॉलम 9+10+11)</t>
  </si>
  <si>
    <t>Fallow Lands other than Current Fallows मौजूदा परती भूमियों से भिन्‍न परती भूमि</t>
  </si>
  <si>
    <t>Current Fallows मौजूदा परती भूमि</t>
  </si>
  <si>
    <t>Total (col. 13+ 14) कुल (कॉलम 13+14)</t>
  </si>
  <si>
    <t>Fallow Lands परती भूमि</t>
  </si>
  <si>
    <t>Net Area Sown निवल बुआई क्षेत्रफल</t>
  </si>
  <si>
    <t>Total Cropped Area (Gross Cropped Area) कुल शस्य क्षेत्रफल (सकल शस्य क्षेत्रफल)</t>
  </si>
  <si>
    <t>Area Sown more than once (Col. 17-16) क्षेत्रफल जिसमें एक से अधिक बार बुआई होती है (कॉलम 17-16)</t>
  </si>
  <si>
    <t>Cropping Intensity (Col.17/Col.16*100) शस्य घनत्व (कॉलम 17/कॉलम 16*100)</t>
  </si>
  <si>
    <t>Agri.Land/Cultivable Land/Culturable Land (Col.10+11+15+16) कृषि भूमि/कृष्‍य भूमि/परिशोध्‍य भूमि (कॉलम 10+11+15+16)</t>
  </si>
  <si>
    <t>Uncultivable/Unculturable Land (Col.4-20) अकृष्‍य भूमि/अपरिशोध्‍य भूमि (कॉलम 4-20)</t>
  </si>
  <si>
    <t>Uncultivated Land (Col.4-21) अकृष्‍ट भूमि (कॉलम 4-21)</t>
  </si>
  <si>
    <t xml:space="preserve"> Land under Miscellaneous Tree Crops &amp; Groves not included in Net Area Sown विविध वृक्ष फसलों एवं उपवनों के अधीन भूमि जो निवल बुआई क्षेत्रफल में शामिल नहीं है </t>
  </si>
  <si>
    <t>विवरण 2.31 : भारत में प्रयोग के अनुसार कृषि भूमि</t>
  </si>
  <si>
    <t>(Million Hectares/मिलियन हेक्टेयर में)</t>
  </si>
  <si>
    <t xml:space="preserve">स्रोत: आर्थिक एवं सांख्यिकी निदेशालय, कृषि सहयोग एवं किसान कल्‍याण विभाग </t>
  </si>
  <si>
    <t>विवरण 2.32 : भारत में कृषि भूमि प्रयोग की चुनिंदा श्रेणियां</t>
  </si>
  <si>
    <t>Year वर्ष</t>
  </si>
  <si>
    <t>विवरण 2.33 : विभिन्‍न स्रोतों से निवल सिंचित क्षेत्रफल और सकल सिंचित क्षेत्रफल – अखिल भारत</t>
  </si>
  <si>
    <t xml:space="preserve">      Year      वर्ष</t>
  </si>
  <si>
    <t>Govt. सरकारी</t>
  </si>
  <si>
    <t>Private निजी</t>
  </si>
  <si>
    <t>Total कुल</t>
  </si>
  <si>
    <t>Tanks टैंक</t>
  </si>
  <si>
    <t>Tube-Wells ट्यूबवेल</t>
  </si>
  <si>
    <t>Other Wells अन्य कूप</t>
  </si>
  <si>
    <t xml:space="preserve">In-conversion cultivated Area  रूपांतरण के अधीन कृष्‍ट क्षेत्र </t>
  </si>
  <si>
    <t xml:space="preserve">Total cultivated+Wild  कुल कृष्ट+वन </t>
  </si>
  <si>
    <t>(area hectares/क्षेत्रफल हेक्‍टेयर में)</t>
  </si>
  <si>
    <t xml:space="preserve">Total area cultivated under certification process    प्रमाणन प्रक्रिया के अधीन कुल कृष्‍ट क्षेत्र </t>
  </si>
  <si>
    <t xml:space="preserve">State/UT     </t>
  </si>
  <si>
    <t>राज्‍य/संघ राज्‍य क्षेत्र</t>
  </si>
  <si>
    <t xml:space="preserve">  Wild Area   वन क्षेत्र</t>
  </si>
  <si>
    <t>Certified cultivated organic     Area      2013-14 प्रमाणित जैविक कृष्‍ट क्षेत्र 2013-14</t>
  </si>
  <si>
    <t xml:space="preserve">विवरण 2.35 : जैविक प्रमाणन के अधीन राज्‍यवार क्षेत्रफल (वन्‍य शस्‍य सहित)      </t>
  </si>
  <si>
    <t>(Area in Hectares/क्षेत्रफल हेक्‍टेयर में)</t>
  </si>
  <si>
    <t>Forest Area Diverted विपथित वन क्षेत्र</t>
  </si>
  <si>
    <t>Cumulative Area Diverted संचयी विपथित क्षेत्र</t>
  </si>
  <si>
    <t>(Area in ha./क्षेत्रफल हेक्‍टेयर में)</t>
  </si>
  <si>
    <t xml:space="preserve">विवरण 2.36 :  वन संरक्षण अधिनियम के प्रवर्तन के कारण वन से भिन्‍न प्रयोग के लिए वन भूमि का विपथन </t>
  </si>
  <si>
    <t>Dead wood मृत लकड़ी</t>
  </si>
  <si>
    <t>Litter कूड़ा-कर्कट</t>
  </si>
  <si>
    <t xml:space="preserve">विवरण 2.37 : विभिन्‍न कार्बन पूल में राज्‍यवार कार्बन स्टॉक </t>
  </si>
  <si>
    <t>स्रोत: भारतीय राज्‍य वन रिपोर्ट, 2017</t>
  </si>
  <si>
    <t>Area in sq km क्षेत्रफल वर्ग कि.मी.</t>
  </si>
  <si>
    <t>Area in sq km     क्षेत्रफल वर्ग कि.मी.</t>
  </si>
  <si>
    <t>Density      घनत्व</t>
  </si>
  <si>
    <t xml:space="preserve">    Forest Type               Stratum          </t>
  </si>
  <si>
    <t xml:space="preserve">  वन प्रकार परत</t>
  </si>
  <si>
    <t xml:space="preserve">          State/UT                   राज्‍य/संघ राज्‍य क्षेत्र</t>
  </si>
  <si>
    <t>विवरण 2.39 : राज्यवार बढ़ता भंडार</t>
  </si>
  <si>
    <t>In Forest वन में</t>
  </si>
  <si>
    <t>Geographic     al Area      (sq km) भौगोलिक  क्षेत्रफल (वर्ग कि.मी.)</t>
  </si>
  <si>
    <t>Recorded Forest Area (sq km) अभिलेखित वन क्षेत्रफल(वर्ग कि.मी.)</t>
  </si>
  <si>
    <t>विवरण 2.40 : प्राकृतिक भौगोलिक अंचलवार बढ़ता भंडार</t>
  </si>
  <si>
    <t>Areas of  Phy.     Zone       (sqkm) प्राकृतिक भौगोलिक     अंचल (वर्ग कि.मी.)</t>
  </si>
  <si>
    <t xml:space="preserve">            Growing Stock (million cum)              बढ़ता भंडार (मिलियन घनमीटर)</t>
  </si>
  <si>
    <t xml:space="preserve">      Forest       वन</t>
  </si>
  <si>
    <t xml:space="preserve">      TOF          टीओएफ</t>
  </si>
  <si>
    <t xml:space="preserve">        Total          कुल</t>
  </si>
  <si>
    <t>विवरण 2.41 : वर्षवार मछली उत्पादन - भारत</t>
  </si>
  <si>
    <t>(in lakh tonnes/लाख टन में)</t>
  </si>
  <si>
    <t>विवरण 2.42 : राज्यवार मछली उत्पादन</t>
  </si>
  <si>
    <t xml:space="preserve">विवरण 2.43 : प्रमुख फसलों के तहत क्षेत्रफल </t>
  </si>
  <si>
    <t xml:space="preserve">F O O D G R A I N S  खाद्यान्न </t>
  </si>
  <si>
    <t xml:space="preserve">Rice  चावल </t>
  </si>
  <si>
    <t>Jowar ज्वार</t>
  </si>
  <si>
    <t xml:space="preserve"> Bajra  बाजरा </t>
  </si>
  <si>
    <t xml:space="preserve">Maize  मक्‍का </t>
  </si>
  <si>
    <t>Ragi/ Marua रागी/मरुआ</t>
  </si>
  <si>
    <t xml:space="preserve">Wheat  गेहूँ </t>
  </si>
  <si>
    <t>Barley    जौ</t>
  </si>
  <si>
    <t xml:space="preserve"> Other Cereals &amp; Millets  अन्य अनाज एवं मोटा अनाज</t>
  </si>
  <si>
    <t xml:space="preserve">Gram चना </t>
  </si>
  <si>
    <t>(Thousand Hectares/हजार हेक्टेयर में)</t>
  </si>
  <si>
    <t>Other pulses (Excl. Gram &amp; Tur or Arhar)  अन्य दलहन (चना एवं तूर या अरहर को छोड़कर)</t>
  </si>
  <si>
    <t>(in Million Tonnes/मिलियन टन में)</t>
  </si>
  <si>
    <t>स्रोत: 1. आर्थिक एवं सांख्यिकी निदेशालय, कृषि एवं किसान कल्‍याण मंत्रालय</t>
  </si>
  <si>
    <t xml:space="preserve">      Unit    यूनिट</t>
  </si>
  <si>
    <t>स्रोत:  आर्थिक एवं सांख्यिकी निदेशालय, कृषि एंव किसान कल्याण मंत्रालय</t>
  </si>
  <si>
    <t>S.No. क्र. सं.</t>
  </si>
  <si>
    <r>
      <t>2009-10</t>
    </r>
    <r>
      <rPr>
        <b/>
        <vertAlign val="superscript"/>
        <sz val="11"/>
        <rFont val="Calibri"/>
        <family val="2"/>
        <scheme val="minor"/>
      </rPr>
      <t xml:space="preserve"> &amp;</t>
    </r>
  </si>
  <si>
    <t>(Thousand Hectares/हज़ार हेक्टेयर)</t>
  </si>
  <si>
    <t>Source of Irrigation/सिंचाई के स्रोत</t>
  </si>
  <si>
    <t>Canals /नहर</t>
  </si>
  <si>
    <t>(In 000' Tonnes/ टन)</t>
  </si>
  <si>
    <t>TOF : Tree outside forest</t>
  </si>
  <si>
    <t>परिवर्तन</t>
  </si>
  <si>
    <t>(in '000 tonnes/ 000'टन में))</t>
  </si>
  <si>
    <t>Statement 2.42: State-wise Fish Production</t>
  </si>
  <si>
    <t>प्रति हेक्टेयर*</t>
  </si>
  <si>
    <t># : Soil Consevation programmes, namely; National Watershed Development Project for Rainfed Areas, Centrally Sponsored Programme of Soild Conservation in the catchment of River Vally &amp; Flood Prone Rivers (RVP&amp;FPR), Reclamation &amp; Development of Alkali &amp; Acid Soils (RDAAS) Watershed Development Project in Shifting Cultivation Area (WDPSCA), Watershed Development Fund have been closed from Ist April 2013</t>
  </si>
  <si>
    <t>Sl. No.  क्र. सं.</t>
  </si>
  <si>
    <t>S. No.  क्र. सं.</t>
  </si>
  <si>
    <t>स्रोत: एक नज़र में भूमि प्रयोग सांख्यिकी, आर्थिक एवं सांख्यिकी निदेशालय, कृषि सहयोग और किसान कल्याण विभाग</t>
  </si>
  <si>
    <t>स्रोत: आर्थिक एवं सांख्यिकी निदेशालय, कृषि एवं सहयोग विभाग, कृषि एंव किसान कल्याण मंत्रालय</t>
  </si>
  <si>
    <t>Source: Directorate of Economics &amp; Statistics, Department of Agriculture &amp; Cooperation, Ministry of Agriculture and Farmers' Welfare</t>
  </si>
  <si>
    <t>(In 000' Tonnes per ha/ टन प्रति हे.)</t>
  </si>
  <si>
    <t>कुल</t>
  </si>
  <si>
    <t xml:space="preserve">            Volume of Growing Stock                                               (million cum)                                      बढ़ते भंडार का आयतन      (मिलियन घनमीटर में)</t>
  </si>
  <si>
    <t>In Tree Outside                 Forest         वन के बाहर वृक्ष में</t>
  </si>
  <si>
    <t xml:space="preserve">    Total    कुल</t>
  </si>
  <si>
    <t>(In Lakh Tonnes)</t>
  </si>
  <si>
    <t>(लाख टनो में)</t>
  </si>
  <si>
    <t>52.75**</t>
  </si>
  <si>
    <t>*Per capita consumption from Gross Gropped Area upto 2016-17 is based on State Governments estimates</t>
  </si>
  <si>
    <t>** As on 20.11.2017</t>
  </si>
  <si>
    <t>Source :  Agricultural Statistics at a Glance 2017,  Department of Agriculture Cooperation &amp; Farmers Welfare</t>
  </si>
  <si>
    <t>(as on 26.09.2018)</t>
  </si>
  <si>
    <t>2018-19$</t>
  </si>
  <si>
    <t>Total Pulses कुल दलहन</t>
  </si>
  <si>
    <t>स्रोत :  एक नज़र में कृषि सांख्यिकी 2017,कृषि सहयोग और किसान कल्याण विभाग, कृषि एंव किसान कल्याण मंत्रालय</t>
  </si>
  <si>
    <r>
      <t xml:space="preserve">Source/स्रोत : </t>
    </r>
    <r>
      <rPr>
        <b/>
        <sz val="12"/>
        <color theme="1"/>
        <rFont val="Calibri"/>
        <family val="2"/>
        <scheme val="minor"/>
      </rPr>
      <t>https://parivesh.nic.in</t>
    </r>
    <r>
      <rPr>
        <sz val="12"/>
        <color theme="1"/>
        <rFont val="Calibri"/>
        <family val="2"/>
        <scheme val="minor"/>
      </rPr>
      <t xml:space="preserve"> </t>
    </r>
    <r>
      <rPr>
        <sz val="12"/>
        <color theme="1"/>
        <rFont val="Times New Roman"/>
        <family val="1"/>
      </rPr>
      <t>(During the Period : 25/10/1980 to 04/02/2019)</t>
    </r>
  </si>
  <si>
    <t>2017-18</t>
  </si>
  <si>
    <t xml:space="preserve">2016-17 </t>
  </si>
  <si>
    <t>Source : Annual Report -2017-18, Department of Animal Husbandry ,Dairying and Fisheries</t>
  </si>
  <si>
    <t>स्रोत : वार्षिक रिपोर्ट 2017-18, पशुपालन, डेयरी एवं मछली पालन विभाग</t>
  </si>
  <si>
    <t xml:space="preserve">स्रोत: वार्षिक रिपोर्ट 2017-18, पशुपालन, डेयरी एवं मछली पालन विभाग, कृषि एवं किसान कल्‍याण मंत्रालय </t>
  </si>
  <si>
    <t>विवरण 2.30 : राज्‍यवार भूमि प्रयोग वर्गीकरण - 2014-15</t>
  </si>
  <si>
    <t>(P) - Provisional/अंनतिम</t>
  </si>
  <si>
    <t xml:space="preserve">  आंध्र प्रदेश</t>
  </si>
  <si>
    <t xml:space="preserve">  अरुणाचल प्रदेश</t>
  </si>
  <si>
    <t xml:space="preserve">  असम</t>
  </si>
  <si>
    <t xml:space="preserve">  बिहार</t>
  </si>
  <si>
    <t xml:space="preserve">  छत्तीसगढ़</t>
  </si>
  <si>
    <t xml:space="preserve">  दिल्ली</t>
  </si>
  <si>
    <t xml:space="preserve">  गोवा</t>
  </si>
  <si>
    <t xml:space="preserve">  गुजरात</t>
  </si>
  <si>
    <t xml:space="preserve">  हरियाणा</t>
  </si>
  <si>
    <t xml:space="preserve">  हिमाचल प्रदेश</t>
  </si>
  <si>
    <t xml:space="preserve">  जम्‍मू एवं कश्‍मीर</t>
  </si>
  <si>
    <t xml:space="preserve">  झारखंड</t>
  </si>
  <si>
    <t xml:space="preserve">  कर्नाटक</t>
  </si>
  <si>
    <t xml:space="preserve">  केरल</t>
  </si>
  <si>
    <t xml:space="preserve">  मध्य प्रदेश</t>
  </si>
  <si>
    <t xml:space="preserve">  महाराष्ट्र</t>
  </si>
  <si>
    <t xml:space="preserve">  मणिपुर</t>
  </si>
  <si>
    <t xml:space="preserve">  मेघालय</t>
  </si>
  <si>
    <t xml:space="preserve">  मिजोरम</t>
  </si>
  <si>
    <t xml:space="preserve">  नागालैंड</t>
  </si>
  <si>
    <t xml:space="preserve">  ओडिशा</t>
  </si>
  <si>
    <t xml:space="preserve">  पंजाब</t>
  </si>
  <si>
    <t xml:space="preserve">  राजस्थान</t>
  </si>
  <si>
    <t xml:space="preserve">  सिक्किम</t>
  </si>
  <si>
    <t xml:space="preserve">  तमिलनाडु</t>
  </si>
  <si>
    <t xml:space="preserve">  तेलंगाना</t>
  </si>
  <si>
    <t xml:space="preserve">  त्रिपुरा</t>
  </si>
  <si>
    <t xml:space="preserve">  उत्तर प्रदेश</t>
  </si>
  <si>
    <t xml:space="preserve">  उत्तराखंड</t>
  </si>
  <si>
    <t xml:space="preserve">  पश्चिम बंगाल</t>
  </si>
  <si>
    <t xml:space="preserve">  अंडमान एवं निकोबार द्वीप समूह</t>
  </si>
  <si>
    <t xml:space="preserve">  चंडीगढ़</t>
  </si>
  <si>
    <t xml:space="preserve">  दादरा एवं नगर हवेली</t>
  </si>
  <si>
    <t xml:space="preserve">  दमन एवं दीव</t>
  </si>
  <si>
    <t xml:space="preserve">  लक्षद्वीप</t>
  </si>
  <si>
    <t xml:space="preserve">  पुद्दुचेरी</t>
  </si>
  <si>
    <t xml:space="preserve">  कुल</t>
  </si>
  <si>
    <r>
      <rPr>
        <b/>
        <sz val="11"/>
        <color theme="1"/>
        <rFont val="Calibri"/>
        <family val="2"/>
        <scheme val="minor"/>
      </rPr>
      <t>राज्‍य/संघ राज्‍य क्षेत्र</t>
    </r>
  </si>
  <si>
    <t xml:space="preserve">AGB </t>
  </si>
  <si>
    <t xml:space="preserve">BGB </t>
  </si>
  <si>
    <t xml:space="preserve">SOC </t>
  </si>
  <si>
    <t>राज्‍य</t>
  </si>
  <si>
    <t>आंध्र प्रदेश</t>
  </si>
  <si>
    <t>अरुणाचल प्रदेश</t>
  </si>
  <si>
    <t>असम</t>
  </si>
  <si>
    <t>बिहार</t>
  </si>
  <si>
    <t>छत्‍तीसगढ़</t>
  </si>
  <si>
    <t>दिल्ली</t>
  </si>
  <si>
    <t>गोवा</t>
  </si>
  <si>
    <t>गुजरात</t>
  </si>
  <si>
    <t>हरियाणा</t>
  </si>
  <si>
    <t>हिमाचल प्रदेश</t>
  </si>
  <si>
    <t>जम्‍मू एवं कश्‍मीर</t>
  </si>
  <si>
    <t>झारखंड</t>
  </si>
  <si>
    <t>कर्नाटक</t>
  </si>
  <si>
    <t>केरल</t>
  </si>
  <si>
    <t>मध्य प्रदेश</t>
  </si>
  <si>
    <t>महाराष्ट्र</t>
  </si>
  <si>
    <t>मणिपुर</t>
  </si>
  <si>
    <t>मेघालय</t>
  </si>
  <si>
    <t>मिजोरम</t>
  </si>
  <si>
    <t>नागालैंड</t>
  </si>
  <si>
    <t>ओडिशा</t>
  </si>
  <si>
    <t>पंजाब</t>
  </si>
  <si>
    <t>राजस्थान</t>
  </si>
  <si>
    <t>सिक्किम</t>
  </si>
  <si>
    <t>तमिलनाडु</t>
  </si>
  <si>
    <t>त्रिपुरा</t>
  </si>
  <si>
    <t>उत्तर प्रदेश</t>
  </si>
  <si>
    <t>उत्तराखंड</t>
  </si>
  <si>
    <t>पश्चिम बंगाल</t>
  </si>
  <si>
    <t>अंडमान एवं निकोबार द्वीप समूह</t>
  </si>
  <si>
    <t>चंडीगढ़</t>
  </si>
  <si>
    <t>दादरा एवं नगर हवेली</t>
  </si>
  <si>
    <t>दमन एवं दीव</t>
  </si>
  <si>
    <t>लक्षद्वीप</t>
  </si>
  <si>
    <t>पुद्दुचेरी</t>
  </si>
  <si>
    <r>
      <t>*</t>
    </r>
    <r>
      <rPr>
        <sz val="11"/>
        <color rgb="FF000000"/>
        <rFont val="Calibri"/>
        <family val="2"/>
        <scheme val="minor"/>
      </rPr>
      <t>0</t>
    </r>
  </si>
  <si>
    <t xml:space="preserve">  पश्चिमी हिमालय</t>
  </si>
  <si>
    <t xml:space="preserve">  पूर्वी हिमालय</t>
  </si>
  <si>
    <t xml:space="preserve">  पूर्वोत्‍तर की पहाडि़यां</t>
  </si>
  <si>
    <t xml:space="preserve">  उत्तरी मैदान</t>
  </si>
  <si>
    <t xml:space="preserve">  पूर्वी मैदान</t>
  </si>
  <si>
    <t xml:space="preserve">  पश्चिमी मैदान</t>
  </si>
  <si>
    <t xml:space="preserve">  मध्य पहाड़ी मैदान</t>
  </si>
  <si>
    <t xml:space="preserve">  उत्तरी डेक्कन</t>
  </si>
  <si>
    <t xml:space="preserve">  पूर्वी डेक्कन</t>
  </si>
  <si>
    <t xml:space="preserve">  दक्षिणी डेक्कन</t>
  </si>
  <si>
    <t xml:space="preserve">  पूर्वी घाट</t>
  </si>
  <si>
    <t xml:space="preserve">  पश्चिमी घाट</t>
  </si>
  <si>
    <t xml:space="preserve">  पश्चिमी तट</t>
  </si>
  <si>
    <t xml:space="preserve">  पूर्वी तट</t>
  </si>
  <si>
    <t>प्राकृतिक भौगोलिक अंचल</t>
  </si>
  <si>
    <t>बढ़ता भंडार (आईएसएफआर 2015)</t>
  </si>
  <si>
    <t xml:space="preserve"> चावल</t>
  </si>
  <si>
    <t xml:space="preserve"> गेहूँ</t>
  </si>
  <si>
    <t xml:space="preserve"> मोटे अनाज</t>
  </si>
  <si>
    <t xml:space="preserve"> अनाज</t>
  </si>
  <si>
    <t xml:space="preserve"> कुल दालें</t>
  </si>
  <si>
    <t xml:space="preserve"> कुल खाद्यान्न</t>
  </si>
  <si>
    <t xml:space="preserve"> मूंगफली</t>
  </si>
  <si>
    <t xml:space="preserve"> अरंडी के बीज</t>
  </si>
  <si>
    <t xml:space="preserve"> तिल</t>
  </si>
  <si>
    <t xml:space="preserve"> नाइजर के बीज</t>
  </si>
  <si>
    <t xml:space="preserve"> सफेद सरसों एवं सरसों</t>
  </si>
  <si>
    <t xml:space="preserve"> तीसी</t>
  </si>
  <si>
    <t xml:space="preserve"> कुसुम/कुसुंभ फूल</t>
  </si>
  <si>
    <t xml:space="preserve"> सूरजमुखी</t>
  </si>
  <si>
    <t xml:space="preserve"> सोयाबीन</t>
  </si>
  <si>
    <t xml:space="preserve"> कुल नौ तिलहन</t>
  </si>
  <si>
    <t xml:space="preserve"> कपास #</t>
  </si>
  <si>
    <t xml:space="preserve"> जूट #</t>
  </si>
  <si>
    <t xml:space="preserve"> मेस्टा # #</t>
  </si>
  <si>
    <t xml:space="preserve"> जूट और मेस्टा # #</t>
  </si>
  <si>
    <t xml:space="preserve"> गन्ना</t>
  </si>
  <si>
    <t>फसल</t>
  </si>
  <si>
    <t>उष्णकटिबन्धीय तर सदाबहार वन</t>
  </si>
  <si>
    <t>उष्णकटिबन्धीय अर्ध सदाबहार वन</t>
  </si>
  <si>
    <t>उष्णकटिबन्धीय नम पर्णपाती वन</t>
  </si>
  <si>
    <t>समुद्रतटवर्ती एवं दलदल वन</t>
  </si>
  <si>
    <t>उष्णकटिबन्धीय शुष्क पर्णपाती वन</t>
  </si>
  <si>
    <t xml:space="preserve">उष्णकटिबन्धीय काँटेदार वन </t>
  </si>
  <si>
    <t>उष्णकटिबन्धीय शुष्क सदाबहार वन</t>
  </si>
  <si>
    <t>उपोष्णकटिबंधीय चौड़ी पत्तीदार पहाड़ी वन</t>
  </si>
  <si>
    <t>उपोष्णकटिबंधीय देवदार वन</t>
  </si>
  <si>
    <t>उपोष्णकटिबंधीय शुष्क सदाबहार वन</t>
  </si>
  <si>
    <t>पर्वतीय तर समशीतोष्ण वन</t>
  </si>
  <si>
    <t>हिमालयी नम समशीतोष्ण वन</t>
  </si>
  <si>
    <t>हिमालयी शुष्क समशीतोष्ण वन</t>
  </si>
  <si>
    <t>उप अल्पाइन वन</t>
  </si>
  <si>
    <t>नम अल्पाइन झाडि़यां</t>
  </si>
  <si>
    <t>शुष्क अल्पाइन झाडि़यां</t>
  </si>
  <si>
    <t>बागान/टीओएफ</t>
  </si>
  <si>
    <t>विवरण 2.38 : वन के प्रकार एवं घनत्‍व के अनुसार विभिन्‍न कार्बन पूल में कार्बन स्टॉक</t>
  </si>
  <si>
    <t>Statement 2.38: Forest  type and density wise carbon stock in different carbon pools</t>
  </si>
  <si>
    <t>वर्गीकरण</t>
  </si>
  <si>
    <t>भूमि प्रयोग सांख्यिकी के लिए भौगोलिक क्षेत्रफल</t>
  </si>
  <si>
    <t>भूमि प्रयोग सांख्यिकी के लिए रिपोर्टिंग क्षेत्रफल (1 से 5)</t>
  </si>
  <si>
    <t>वन</t>
  </si>
  <si>
    <t>(प्रतिशत)</t>
  </si>
  <si>
    <t xml:space="preserve"> खेती के लिए उपलब्‍ध नहीं (क+ख)</t>
  </si>
  <si>
    <t>कृषि से भिन्‍न प्रयोगों के अधीन क्षेत्रफल</t>
  </si>
  <si>
    <t>प्रतिशत</t>
  </si>
  <si>
    <t>परती भूमि को छोड़कर अन्‍य अकृष्‍ट भूमि (क+ख+ग)</t>
  </si>
  <si>
    <t>स्‍थाई चरागाह एवं अन्‍य चराई भूमि</t>
  </si>
  <si>
    <t>परती भूमि (क+ख)</t>
  </si>
  <si>
    <t>मौजूदा परती भूमियों से भिन्‍न परती भूमि</t>
  </si>
  <si>
    <t>मौजूदा परती भूमि</t>
  </si>
  <si>
    <t>निवल बुआई क्षेत्रफल (6-7)</t>
  </si>
  <si>
    <t>कुल शस्य क्षेत्रफल (सकल शस्य क्षेत्रफल)</t>
  </si>
  <si>
    <t>क्षेत्रफल जिसमें एक से अधिक बार बुआई होती है</t>
  </si>
  <si>
    <t>शस्य तीव्रता*</t>
  </si>
  <si>
    <t>निवल सिंचित क्षेत्र</t>
  </si>
  <si>
    <t>सकल सिंचित क्षेत्र</t>
  </si>
  <si>
    <t>Statement 2.31: Agricultural Land by Use in India</t>
  </si>
  <si>
    <t xml:space="preserve"> Year</t>
  </si>
  <si>
    <t>वर्ष</t>
  </si>
  <si>
    <t>Net area sown</t>
  </si>
  <si>
    <t>निवल बुआई क्षेत्रफल</t>
  </si>
  <si>
    <t xml:space="preserve">Total cropped area </t>
  </si>
  <si>
    <t>शस्य भूमि का कुल क्षेत्रफल</t>
  </si>
  <si>
    <t xml:space="preserve">क्षेत्रफल जिसमें एक से अधिक बार बुआई होती है </t>
  </si>
  <si>
    <t xml:space="preserve"> निवल सिंचित क्षेत्र</t>
  </si>
  <si>
    <t>क्षेत्रफल जिसमें एक से अधिक बार सिंचाई होती है</t>
  </si>
  <si>
    <t>Area sown more than once</t>
  </si>
  <si>
    <t>Area Irrigated more than once</t>
  </si>
  <si>
    <t xml:space="preserve">* लक्षद्वीप में, अधिकांश वन आच्‍छादन कोकोस न्‍यूफेरा का है जिसके लिए बीजीबी के लिए कोई उपयुक्‍त अनुपात विवरण उपलब्‍ध नहीं है। </t>
  </si>
  <si>
    <t>Statement 2.39 : State-wise growing stock</t>
  </si>
  <si>
    <t>क्र. सं.</t>
  </si>
  <si>
    <t>Sl No.</t>
  </si>
  <si>
    <t>Marine</t>
  </si>
  <si>
    <t>समुद्री</t>
  </si>
  <si>
    <t>Inland</t>
  </si>
  <si>
    <t>अंतर्देशीय</t>
  </si>
  <si>
    <t xml:space="preserve"> Total </t>
  </si>
  <si>
    <t xml:space="preserve">Source: Annual Report-2017-18, Department of Animal Husbandry ,Dairying and   Fisheries,   Ministry of Agriculture and Farmers Welfare    </t>
  </si>
  <si>
    <t>Total Cereals &amp; Millets   कुल अनाज एवं मोटा अनाज</t>
  </si>
  <si>
    <t>Tur or Arhar  तूर या अरहर</t>
  </si>
  <si>
    <t xml:space="preserve">Total Foodgrains   कुल खाद्यान्न </t>
  </si>
  <si>
    <t>Statement 2.44 : Production of major crops</t>
  </si>
  <si>
    <t>विवरण 2.44 : प्रमुख फसलों का उत्पादन</t>
  </si>
  <si>
    <r>
      <t>*: 4</t>
    </r>
    <r>
      <rPr>
        <vertAlign val="superscript"/>
        <sz val="10"/>
        <rFont val="Calibri"/>
        <family val="2"/>
        <scheme val="minor"/>
      </rPr>
      <t>th</t>
    </r>
    <r>
      <rPr>
        <sz val="10"/>
        <rFont val="Calibri"/>
        <family val="2"/>
        <scheme val="minor"/>
      </rPr>
      <t xml:space="preserve"> advance estimates</t>
    </r>
  </si>
  <si>
    <r>
      <t>$ : 1</t>
    </r>
    <r>
      <rPr>
        <vertAlign val="superscript"/>
        <sz val="10"/>
        <rFont val="Calibri"/>
        <family val="2"/>
        <scheme val="minor"/>
      </rPr>
      <t>st</t>
    </r>
    <r>
      <rPr>
        <sz val="10"/>
        <rFont val="Calibri"/>
        <family val="2"/>
        <scheme val="minor"/>
      </rPr>
      <t xml:space="preserve"> advance estimates</t>
    </r>
  </si>
  <si>
    <t>Statement 2.45: Use of agricultural inputs</t>
  </si>
  <si>
    <t>विवरण 2.45 : कृषि आदानों का उपयोग</t>
  </si>
  <si>
    <r>
      <t xml:space="preserve">I.   </t>
    </r>
    <r>
      <rPr>
        <sz val="11"/>
        <rFont val="Calibri"/>
        <family val="2"/>
        <scheme val="minor"/>
      </rPr>
      <t>Production of  Breeder Seeds</t>
    </r>
  </si>
  <si>
    <r>
      <t>II.</t>
    </r>
    <r>
      <rPr>
        <sz val="11"/>
        <rFont val="Calibri"/>
        <family val="2"/>
        <scheme val="minor"/>
      </rPr>
      <t xml:space="preserve">  Production of   Foundation Seeds</t>
    </r>
  </si>
  <si>
    <r>
      <t>III.</t>
    </r>
    <r>
      <rPr>
        <sz val="11"/>
        <rFont val="Calibri"/>
        <family val="2"/>
        <scheme val="minor"/>
      </rPr>
      <t xml:space="preserve"> Distribution of  Certified/Quality   Seeds</t>
    </r>
  </si>
  <si>
    <r>
      <t xml:space="preserve">I. </t>
    </r>
    <r>
      <rPr>
        <sz val="11"/>
        <rFont val="Calibri"/>
        <family val="2"/>
        <scheme val="minor"/>
      </rPr>
      <t xml:space="preserve">  Nitrogenous(N)</t>
    </r>
  </si>
  <si>
    <r>
      <t xml:space="preserve">II. </t>
    </r>
    <r>
      <rPr>
        <sz val="11"/>
        <rFont val="Calibri"/>
        <family val="2"/>
        <scheme val="minor"/>
      </rPr>
      <t xml:space="preserve"> Phosphatic(P)</t>
    </r>
  </si>
  <si>
    <r>
      <t>III.</t>
    </r>
    <r>
      <rPr>
        <sz val="11"/>
        <rFont val="Calibri"/>
        <family val="2"/>
        <scheme val="minor"/>
      </rPr>
      <t xml:space="preserve"> Potassic(K)</t>
    </r>
  </si>
  <si>
    <t>कार्यक्रम</t>
  </si>
  <si>
    <t>बीज</t>
  </si>
  <si>
    <t>रासायनिक उर्वरकों की खपत</t>
  </si>
  <si>
    <t>कुल (N+P+K)</t>
  </si>
  <si>
    <t xml:space="preserve">कीटनाशकों (तकनीकी ग्रेड) की खपत </t>
  </si>
  <si>
    <t>मृदा संरक्षण के तहत शामिल क्षेत्रफल#</t>
  </si>
  <si>
    <r>
      <t xml:space="preserve">I.   </t>
    </r>
    <r>
      <rPr>
        <sz val="11"/>
        <color theme="1"/>
        <rFont val="Calibri"/>
        <family val="2"/>
        <scheme val="minor"/>
      </rPr>
      <t>प्रजनक बीजों का उत्पादन</t>
    </r>
  </si>
  <si>
    <r>
      <t>II</t>
    </r>
    <r>
      <rPr>
        <sz val="11"/>
        <color theme="1"/>
        <rFont val="Calibri"/>
        <family val="2"/>
        <scheme val="minor"/>
      </rPr>
      <t xml:space="preserve">  आधार बीजों का उत्‍पादन</t>
    </r>
  </si>
  <si>
    <r>
      <t>III.</t>
    </r>
    <r>
      <rPr>
        <sz val="11"/>
        <color theme="1"/>
        <rFont val="Calibri"/>
        <family val="2"/>
        <scheme val="minor"/>
      </rPr>
      <t xml:space="preserve"> प्रमाणित/अच्छे बीजों का वितरण</t>
    </r>
  </si>
  <si>
    <r>
      <t xml:space="preserve">I. </t>
    </r>
    <r>
      <rPr>
        <sz val="11"/>
        <color theme="1"/>
        <rFont val="Calibri"/>
        <family val="2"/>
        <scheme val="minor"/>
      </rPr>
      <t xml:space="preserve">  नाइट्रोजनी (N)</t>
    </r>
  </si>
  <si>
    <r>
      <t xml:space="preserve">II </t>
    </r>
    <r>
      <rPr>
        <sz val="11"/>
        <color theme="1"/>
        <rFont val="Calibri"/>
        <family val="2"/>
        <scheme val="minor"/>
      </rPr>
      <t xml:space="preserve"> फॉस्फेटिक (P)</t>
    </r>
  </si>
  <si>
    <r>
      <t>III.</t>
    </r>
    <r>
      <rPr>
        <sz val="11"/>
        <color theme="1"/>
        <rFont val="Calibri"/>
        <family val="2"/>
        <scheme val="minor"/>
      </rPr>
      <t xml:space="preserve"> पोटाश (K)</t>
    </r>
  </si>
  <si>
    <t>स्रोत :  आर्थिक एवं सांख्यिकी निदेशालय, कृषि एवं किसान कल्‍याण मंत्रालय</t>
  </si>
  <si>
    <t>State/Uts</t>
  </si>
  <si>
    <t xml:space="preserve">  Sl. No. 
क्र. सं.</t>
  </si>
  <si>
    <t xml:space="preserve">Net Irrigated Area
 निवल सिंचित   क्षेत्र     </t>
  </si>
  <si>
    <t>Gross Irrigated Area 
सकल सिंचित क्षेत्र</t>
  </si>
  <si>
    <t xml:space="preserve">Area Irrigated More than once
 क्षेत्रफल जिसमें एक से अधिक बार सिंचाई होती है </t>
  </si>
  <si>
    <t>Other source
अन्‍य स्रोत</t>
  </si>
  <si>
    <t>Cultivated Land(Col.13+15) कृष्‍ट भूमि (कॉलम 14+16)</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</si>
</sst>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00"/>
  </numFmts>
  <fonts count="32" x14ac:knownFonts="1">
    <font>
      <sz val="11"/>
      <color theme="1"/>
      <name val="Calibri"/>
      <family val="2"/>
      <scheme val="minor"/>
    </font>
    <font>
      <sz val="11"/>
      <color theme="1"/>
      <name val="Calibri"/>
      <family val="2"/>
      <scheme val="minor"/>
    </font>
    <font>
      <b/>
      <sz val="11"/>
      <color theme="1"/>
      <name val="Calibri"/>
      <family val="2"/>
      <scheme val="minor"/>
    </font>
    <font>
      <sz val="11"/>
      <name val="Calibri"/>
      <family val="2"/>
      <scheme val="minor"/>
    </font>
    <font>
      <sz val="10"/>
      <name val="Arial"/>
      <family val="2"/>
    </font>
    <font>
      <b/>
      <sz val="11"/>
      <name val="Calibri"/>
      <family val="2"/>
      <scheme val="minor"/>
    </font>
    <font>
      <i/>
      <sz val="11"/>
      <color theme="1"/>
      <name val="Calibri"/>
      <family val="2"/>
      <scheme val="minor"/>
    </font>
    <font>
      <b/>
      <sz val="12"/>
      <color theme="1"/>
      <name val="Calibri"/>
      <family val="2"/>
      <scheme val="minor"/>
    </font>
    <font>
      <sz val="10"/>
      <color theme="1"/>
      <name val="Calibri"/>
      <family val="2"/>
      <scheme val="minor"/>
    </font>
    <font>
      <b/>
      <sz val="13"/>
      <color theme="1"/>
      <name val="Calibri"/>
      <family val="2"/>
      <scheme val="minor"/>
    </font>
    <font>
      <sz val="10"/>
      <color rgb="FF000000"/>
      <name val="Calibri"/>
      <family val="2"/>
      <scheme val="minor"/>
    </font>
    <font>
      <i/>
      <sz val="9"/>
      <color theme="1"/>
      <name val="Calibri"/>
      <family val="2"/>
      <scheme val="minor"/>
    </font>
    <font>
      <sz val="10"/>
      <name val="Calibri"/>
      <family val="2"/>
      <scheme val="minor"/>
    </font>
    <font>
      <b/>
      <sz val="11"/>
      <color rgb="FF000000"/>
      <name val="Calibri"/>
      <family val="2"/>
      <scheme val="minor"/>
    </font>
    <font>
      <sz val="11"/>
      <color rgb="FF000000"/>
      <name val="Calibri"/>
      <family val="2"/>
      <scheme val="minor"/>
    </font>
    <font>
      <b/>
      <sz val="12"/>
      <name val="Calibri"/>
      <family val="2"/>
      <scheme val="minor"/>
    </font>
    <font>
      <b/>
      <sz val="10"/>
      <name val="Calibri"/>
      <family val="2"/>
      <scheme val="minor"/>
    </font>
    <font>
      <i/>
      <sz val="10"/>
      <color theme="1"/>
      <name val="Calibri"/>
      <family val="2"/>
      <scheme val="minor"/>
    </font>
    <font>
      <i/>
      <sz val="9"/>
      <name val="Calibri"/>
      <family val="2"/>
      <scheme val="minor"/>
    </font>
    <font>
      <b/>
      <sz val="10"/>
      <color theme="1"/>
      <name val="Calibri"/>
      <family val="2"/>
      <scheme val="minor"/>
    </font>
    <font>
      <sz val="12"/>
      <color theme="1"/>
      <name val="Calibri"/>
      <family val="2"/>
      <scheme val="minor"/>
    </font>
    <font>
      <sz val="12"/>
      <name val="Calibri"/>
      <family val="2"/>
      <scheme val="minor"/>
    </font>
    <font>
      <sz val="10"/>
      <name val="Calibri"/>
      <family val="2"/>
    </font>
    <font>
      <sz val="11"/>
      <color theme="1"/>
      <name val="Calibri"/>
      <family val="2"/>
    </font>
    <font>
      <sz val="11"/>
      <name val="Calibri"/>
      <family val="2"/>
    </font>
    <font>
      <sz val="10"/>
      <color theme="1"/>
      <name val="Calibri"/>
      <family val="2"/>
    </font>
    <font>
      <sz val="9"/>
      <name val="Calibri"/>
      <family val="2"/>
      <scheme val="minor"/>
    </font>
    <font>
      <b/>
      <vertAlign val="superscript"/>
      <sz val="11"/>
      <name val="Calibri"/>
      <family val="2"/>
      <scheme val="minor"/>
    </font>
    <font>
      <sz val="12"/>
      <color theme="1"/>
      <name val="Times New Roman"/>
      <family val="1"/>
    </font>
    <font>
      <b/>
      <sz val="11.5"/>
      <color theme="1"/>
      <name val="Calibri"/>
      <family val="2"/>
      <scheme val="minor"/>
    </font>
    <font>
      <i/>
      <sz val="10"/>
      <color rgb="FF000000"/>
      <name val="Calibri"/>
      <family val="2"/>
      <scheme val="minor"/>
    </font>
    <font>
      <vertAlign val="superscript"/>
      <sz val="10"/>
      <name val="Calibri"/>
      <family val="2"/>
      <scheme val="minor"/>
    </font>
  </fonts>
  <fills count="3">
    <fill>
      <patternFill patternType="none"/>
    </fill>
    <fill>
      <patternFill patternType="gray125"/>
    </fill>
    <fill>
      <patternFill patternType="solid">
        <fgColor rgb="FFFFF1C5"/>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style="thin">
        <color indexed="64"/>
      </left>
      <right/>
      <top/>
      <bottom style="thin">
        <color indexed="64"/>
      </bottom>
      <diagonal/>
    </border>
  </borders>
  <cellStyleXfs count="10">
    <xf numFmtId="0" fontId="0" fillId="0" borderId="0"/>
    <xf numFmtId="0" fontId="4" fillId="0" borderId="0"/>
    <xf numFmtId="0" fontId="4" fillId="0" borderId="0"/>
    <xf numFmtId="0" fontId="4" fillId="0" borderId="0"/>
    <xf numFmtId="0" fontId="1" fillId="0" borderId="0"/>
    <xf numFmtId="0" fontId="4" fillId="0" borderId="0"/>
    <xf numFmtId="0" fontId="4" fillId="0" borderId="0"/>
    <xf numFmtId="0" fontId="4" fillId="0" borderId="0"/>
    <xf numFmtId="0" fontId="4" fillId="0" borderId="0"/>
    <xf numFmtId="0" fontId="4" fillId="0" borderId="0"/>
  </cellStyleXfs>
  <cellXfs count="381">
    <xf numFmtId="0" fontId="0" fillId="0" borderId="0" xfId="0"/>
    <xf numFmtId="0" fontId="3" fillId="2" borderId="0" xfId="0" applyFont="1" applyFill="1" applyAlignment="1">
      <alignment wrapText="1"/>
    </xf>
    <xf numFmtId="0" fontId="3" fillId="2" borderId="0" xfId="0" applyFont="1" applyFill="1"/>
    <xf numFmtId="0" fontId="5" fillId="2" borderId="1" xfId="0" applyFont="1" applyFill="1" applyBorder="1" applyAlignment="1">
      <alignment vertical="top" wrapText="1"/>
    </xf>
    <xf numFmtId="0" fontId="16" fillId="2" borderId="1" xfId="0" applyFont="1" applyFill="1" applyBorder="1" applyAlignment="1">
      <alignment horizontal="center" vertical="top" wrapText="1"/>
    </xf>
    <xf numFmtId="0" fontId="5" fillId="2" borderId="1" xfId="0" applyFont="1" applyFill="1" applyBorder="1" applyAlignment="1">
      <alignment horizontal="center" vertical="top" wrapText="1"/>
    </xf>
    <xf numFmtId="0" fontId="3" fillId="2" borderId="1" xfId="0" applyFont="1" applyFill="1" applyBorder="1"/>
    <xf numFmtId="0" fontId="3" fillId="2" borderId="1" xfId="0" applyFont="1" applyFill="1" applyBorder="1" applyAlignment="1">
      <alignment horizontal="center"/>
    </xf>
    <xf numFmtId="0" fontId="3" fillId="2" borderId="1" xfId="0" applyFont="1" applyFill="1" applyBorder="1" applyAlignment="1"/>
    <xf numFmtId="0" fontId="12" fillId="2" borderId="0" xfId="0" applyFont="1" applyFill="1" applyBorder="1"/>
    <xf numFmtId="164" fontId="3" fillId="2" borderId="0" xfId="0" applyNumberFormat="1" applyFont="1" applyFill="1" applyAlignment="1">
      <alignment wrapText="1"/>
    </xf>
    <xf numFmtId="0" fontId="3" fillId="2" borderId="8" xfId="0" applyFont="1" applyFill="1" applyBorder="1"/>
    <xf numFmtId="0" fontId="16" fillId="2" borderId="1" xfId="0" applyFont="1" applyFill="1" applyBorder="1" applyAlignment="1">
      <alignment horizontal="left" vertical="top" wrapText="1"/>
    </xf>
    <xf numFmtId="0" fontId="3" fillId="2" borderId="0" xfId="0" applyFont="1" applyFill="1" applyBorder="1"/>
    <xf numFmtId="0" fontId="12" fillId="2" borderId="1" xfId="0" applyFont="1" applyFill="1" applyBorder="1" applyAlignment="1">
      <alignment horizontal="left"/>
    </xf>
    <xf numFmtId="1" fontId="3" fillId="2" borderId="1" xfId="0" applyNumberFormat="1" applyFont="1" applyFill="1" applyBorder="1" applyAlignment="1">
      <alignment horizontal="right"/>
    </xf>
    <xf numFmtId="0" fontId="3" fillId="2" borderId="1" xfId="0" applyFont="1" applyFill="1" applyBorder="1" applyAlignment="1">
      <alignment vertical="center" wrapText="1"/>
    </xf>
    <xf numFmtId="1" fontId="3" fillId="2" borderId="1" xfId="0" applyNumberFormat="1" applyFont="1" applyFill="1" applyBorder="1" applyAlignment="1">
      <alignment horizontal="right" vertical="center"/>
    </xf>
    <xf numFmtId="0" fontId="3" fillId="2" borderId="1" xfId="0" applyFont="1" applyFill="1" applyBorder="1" applyAlignment="1">
      <alignment wrapText="1"/>
    </xf>
    <xf numFmtId="0" fontId="3" fillId="2" borderId="1" xfId="0" applyFont="1" applyFill="1" applyBorder="1" applyAlignment="1">
      <alignment horizontal="center" vertical="center"/>
    </xf>
    <xf numFmtId="0" fontId="3" fillId="2" borderId="0" xfId="0" applyFont="1" applyFill="1" applyAlignment="1">
      <alignment horizontal="right" wrapText="1"/>
    </xf>
    <xf numFmtId="0" fontId="3" fillId="2" borderId="0" xfId="0" applyFont="1" applyFill="1" applyAlignment="1"/>
    <xf numFmtId="164" fontId="3" fillId="2" borderId="0" xfId="0" applyNumberFormat="1" applyFont="1" applyFill="1" applyAlignment="1">
      <alignment horizontal="right" wrapText="1"/>
    </xf>
    <xf numFmtId="0" fontId="3" fillId="2" borderId="0" xfId="0" quotePrefix="1" applyFont="1" applyFill="1"/>
    <xf numFmtId="0" fontId="5" fillId="2" borderId="8" xfId="0" applyFont="1" applyFill="1" applyBorder="1" applyAlignment="1">
      <alignment horizontal="center"/>
    </xf>
    <xf numFmtId="164" fontId="3" fillId="2" borderId="8" xfId="0" applyNumberFormat="1" applyFont="1" applyFill="1" applyBorder="1"/>
    <xf numFmtId="1" fontId="5" fillId="2" borderId="1" xfId="0" applyNumberFormat="1" applyFont="1" applyFill="1" applyBorder="1" applyAlignment="1"/>
    <xf numFmtId="1" fontId="3" fillId="2" borderId="1" xfId="0" applyNumberFormat="1" applyFont="1" applyFill="1" applyBorder="1" applyAlignment="1"/>
    <xf numFmtId="164" fontId="3" fillId="2" borderId="1" xfId="0" applyNumberFormat="1" applyFont="1" applyFill="1" applyBorder="1" applyAlignment="1">
      <alignment wrapText="1"/>
    </xf>
    <xf numFmtId="1" fontId="3" fillId="2" borderId="0" xfId="0" applyNumberFormat="1" applyFont="1" applyFill="1"/>
    <xf numFmtId="0" fontId="3" fillId="2" borderId="0" xfId="0" applyFont="1" applyFill="1" applyAlignment="1">
      <alignment vertical="center"/>
    </xf>
    <xf numFmtId="0" fontId="3" fillId="2" borderId="1" xfId="0" applyFont="1" applyFill="1" applyBorder="1" applyAlignment="1">
      <alignment vertical="center"/>
    </xf>
    <xf numFmtId="1" fontId="3" fillId="2" borderId="1" xfId="0" applyNumberFormat="1" applyFont="1" applyFill="1" applyBorder="1" applyAlignment="1">
      <alignment vertical="center"/>
    </xf>
    <xf numFmtId="0" fontId="5" fillId="2" borderId="0" xfId="0" applyFont="1" applyFill="1"/>
    <xf numFmtId="164" fontId="5" fillId="2" borderId="1" xfId="0" applyNumberFormat="1" applyFont="1" applyFill="1" applyBorder="1" applyAlignment="1">
      <alignment wrapText="1"/>
    </xf>
    <xf numFmtId="0" fontId="20" fillId="2" borderId="0" xfId="0" applyFont="1" applyFill="1"/>
    <xf numFmtId="0" fontId="5" fillId="2" borderId="1" xfId="1" applyFont="1" applyFill="1" applyBorder="1" applyAlignment="1">
      <alignment horizontal="center" vertical="center" wrapText="1"/>
    </xf>
    <xf numFmtId="0" fontId="1" fillId="2" borderId="0" xfId="0" applyFont="1" applyFill="1" applyAlignment="1">
      <alignment vertical="center"/>
    </xf>
    <xf numFmtId="0" fontId="3" fillId="2" borderId="13" xfId="1" quotePrefix="1" applyFont="1" applyFill="1" applyBorder="1" applyAlignment="1">
      <alignment horizontal="center" vertical="top" wrapText="1"/>
    </xf>
    <xf numFmtId="0" fontId="5" fillId="2" borderId="5" xfId="1" applyFont="1" applyFill="1" applyBorder="1" applyAlignment="1">
      <alignment vertical="top" wrapText="1"/>
    </xf>
    <xf numFmtId="0" fontId="3" fillId="2" borderId="13" xfId="1" applyFont="1" applyFill="1" applyBorder="1" applyAlignment="1">
      <alignment vertical="top" wrapText="1"/>
    </xf>
    <xf numFmtId="0" fontId="3" fillId="2" borderId="5" xfId="1" applyFont="1" applyFill="1" applyBorder="1" applyAlignment="1">
      <alignment vertical="top" wrapText="1"/>
    </xf>
    <xf numFmtId="0" fontId="3" fillId="2" borderId="5" xfId="1" applyFont="1" applyFill="1" applyBorder="1" applyAlignment="1">
      <alignment horizontal="right" vertical="top" wrapText="1"/>
    </xf>
    <xf numFmtId="0" fontId="3" fillId="2" borderId="13" xfId="1" applyFont="1" applyFill="1" applyBorder="1" applyAlignment="1">
      <alignment horizontal="right" vertical="top" wrapText="1"/>
    </xf>
    <xf numFmtId="0" fontId="3" fillId="2" borderId="6" xfId="1" applyFont="1" applyFill="1" applyBorder="1" applyAlignment="1">
      <alignment vertical="top" wrapText="1"/>
    </xf>
    <xf numFmtId="0" fontId="5" fillId="2" borderId="13" xfId="1" applyFont="1" applyFill="1" applyBorder="1" applyAlignment="1">
      <alignment vertical="top" wrapText="1"/>
    </xf>
    <xf numFmtId="0" fontId="1" fillId="2" borderId="0" xfId="0" applyFont="1" applyFill="1"/>
    <xf numFmtId="0" fontId="3" fillId="2" borderId="13" xfId="1" applyFont="1" applyFill="1" applyBorder="1" applyAlignment="1">
      <alignment horizontal="center" wrapText="1"/>
    </xf>
    <xf numFmtId="0" fontId="3" fillId="2" borderId="13" xfId="1" applyFont="1" applyFill="1" applyBorder="1" applyAlignment="1">
      <alignment vertical="center" wrapText="1"/>
    </xf>
    <xf numFmtId="2" fontId="3" fillId="2" borderId="5" xfId="1" applyNumberFormat="1" applyFont="1" applyFill="1" applyBorder="1" applyAlignment="1">
      <alignment vertical="center" wrapText="1"/>
    </xf>
    <xf numFmtId="2" fontId="3" fillId="2" borderId="5" xfId="1" applyNumberFormat="1" applyFont="1" applyFill="1" applyBorder="1" applyAlignment="1">
      <alignment horizontal="right" vertical="center" wrapText="1"/>
    </xf>
    <xf numFmtId="2" fontId="3" fillId="2" borderId="13" xfId="1" applyNumberFormat="1" applyFont="1" applyFill="1" applyBorder="1" applyAlignment="1">
      <alignment vertical="center" wrapText="1"/>
    </xf>
    <xf numFmtId="0" fontId="3" fillId="2" borderId="6" xfId="1" applyFont="1" applyFill="1" applyBorder="1" applyAlignment="1">
      <alignment vertical="center" wrapText="1"/>
    </xf>
    <xf numFmtId="0" fontId="3" fillId="2" borderId="5" xfId="1" applyFont="1" applyFill="1" applyBorder="1" applyAlignment="1">
      <alignment wrapText="1"/>
    </xf>
    <xf numFmtId="0" fontId="3" fillId="2" borderId="13" xfId="1" applyFont="1" applyFill="1" applyBorder="1" applyAlignment="1">
      <alignment wrapText="1"/>
    </xf>
    <xf numFmtId="2" fontId="3" fillId="2" borderId="5" xfId="1" applyNumberFormat="1" applyFont="1" applyFill="1" applyBorder="1" applyAlignment="1">
      <alignment wrapText="1"/>
    </xf>
    <xf numFmtId="2" fontId="3" fillId="2" borderId="5" xfId="1" applyNumberFormat="1" applyFont="1" applyFill="1" applyBorder="1" applyAlignment="1">
      <alignment horizontal="right" wrapText="1"/>
    </xf>
    <xf numFmtId="2" fontId="3" fillId="2" borderId="13" xfId="1" applyNumberFormat="1" applyFont="1" applyFill="1" applyBorder="1" applyAlignment="1">
      <alignment wrapText="1"/>
    </xf>
    <xf numFmtId="0" fontId="3" fillId="2" borderId="6" xfId="1" applyFont="1" applyFill="1" applyBorder="1" applyAlignment="1">
      <alignment wrapText="1"/>
    </xf>
    <xf numFmtId="0" fontId="5" fillId="2" borderId="5" xfId="1" applyFont="1" applyFill="1" applyBorder="1" applyAlignment="1">
      <alignment wrapText="1"/>
    </xf>
    <xf numFmtId="0" fontId="5" fillId="2" borderId="13" xfId="1" applyFont="1" applyFill="1" applyBorder="1" applyAlignment="1">
      <alignment wrapText="1"/>
    </xf>
    <xf numFmtId="0" fontId="3" fillId="2" borderId="13" xfId="1" applyFont="1" applyFill="1" applyBorder="1" applyAlignment="1">
      <alignment horizontal="center" vertical="center" wrapText="1"/>
    </xf>
    <xf numFmtId="0" fontId="5" fillId="2" borderId="5" xfId="1" applyFont="1" applyFill="1" applyBorder="1" applyAlignment="1">
      <alignment vertical="center" wrapText="1"/>
    </xf>
    <xf numFmtId="0" fontId="5" fillId="2" borderId="13" xfId="1" applyFont="1" applyFill="1" applyBorder="1" applyAlignment="1">
      <alignment vertical="center" wrapText="1"/>
    </xf>
    <xf numFmtId="0" fontId="5" fillId="2" borderId="5" xfId="1" applyFont="1" applyFill="1" applyBorder="1" applyAlignment="1">
      <alignment horizontal="left" vertical="top" wrapText="1"/>
    </xf>
    <xf numFmtId="0" fontId="5" fillId="2" borderId="13" xfId="1" applyFont="1" applyFill="1" applyBorder="1" applyAlignment="1">
      <alignment horizontal="left" vertical="top" wrapText="1"/>
    </xf>
    <xf numFmtId="2" fontId="3" fillId="2" borderId="5" xfId="1" applyNumberFormat="1" applyFont="1" applyFill="1" applyBorder="1" applyAlignment="1">
      <alignment vertical="top" wrapText="1"/>
    </xf>
    <xf numFmtId="2" fontId="3" fillId="2" borderId="5" xfId="1" applyNumberFormat="1" applyFont="1" applyFill="1" applyBorder="1" applyAlignment="1">
      <alignment horizontal="right" vertical="top" wrapText="1"/>
    </xf>
    <xf numFmtId="2" fontId="3" fillId="2" borderId="13" xfId="1" applyNumberFormat="1" applyFont="1" applyFill="1" applyBorder="1" applyAlignment="1">
      <alignment vertical="top" wrapText="1"/>
    </xf>
    <xf numFmtId="0" fontId="1" fillId="2" borderId="0" xfId="0" applyFont="1" applyFill="1" applyAlignment="1">
      <alignment vertical="top"/>
    </xf>
    <xf numFmtId="0" fontId="3" fillId="2" borderId="13" xfId="1" applyFont="1" applyFill="1" applyBorder="1" applyAlignment="1">
      <alignment horizontal="center" vertical="top" wrapText="1"/>
    </xf>
    <xf numFmtId="2" fontId="3" fillId="2" borderId="6" xfId="1" applyNumberFormat="1" applyFont="1" applyFill="1" applyBorder="1" applyAlignment="1">
      <alignment vertical="top" wrapText="1"/>
    </xf>
    <xf numFmtId="2" fontId="3" fillId="2" borderId="5" xfId="1" applyNumberFormat="1" applyFont="1" applyFill="1" applyBorder="1" applyAlignment="1">
      <alignment horizontal="center" wrapText="1"/>
    </xf>
    <xf numFmtId="2" fontId="3" fillId="2" borderId="5" xfId="1" applyNumberFormat="1" applyFont="1" applyFill="1" applyBorder="1" applyAlignment="1">
      <alignment horizontal="center" vertical="top" wrapText="1"/>
    </xf>
    <xf numFmtId="0" fontId="3" fillId="2" borderId="9" xfId="1" applyFont="1" applyFill="1" applyBorder="1" applyAlignment="1">
      <alignment wrapText="1"/>
    </xf>
    <xf numFmtId="0" fontId="1" fillId="2" borderId="9" xfId="0" applyFont="1" applyFill="1" applyBorder="1"/>
    <xf numFmtId="0" fontId="12" fillId="2" borderId="0" xfId="1" applyFont="1" applyFill="1" applyBorder="1" applyAlignment="1">
      <alignment horizontal="left" vertical="top" wrapText="1"/>
    </xf>
    <xf numFmtId="0" fontId="8" fillId="2" borderId="0" xfId="0" applyFont="1" applyFill="1"/>
    <xf numFmtId="0" fontId="12" fillId="2" borderId="0" xfId="1" applyFont="1" applyFill="1" applyBorder="1" applyAlignment="1">
      <alignment vertical="top"/>
    </xf>
    <xf numFmtId="0" fontId="12" fillId="2" borderId="0" xfId="1" applyFont="1" applyFill="1" applyBorder="1" applyAlignment="1">
      <alignment vertical="top" wrapText="1"/>
    </xf>
    <xf numFmtId="0" fontId="8" fillId="2" borderId="0" xfId="0" applyFont="1" applyFill="1" applyAlignment="1">
      <alignment vertical="top"/>
    </xf>
    <xf numFmtId="0" fontId="21" fillId="2" borderId="0" xfId="0" applyFont="1" applyFill="1" applyAlignment="1"/>
    <xf numFmtId="0" fontId="21" fillId="2" borderId="0" xfId="0" applyFont="1" applyFill="1" applyAlignment="1">
      <alignment vertical="top"/>
    </xf>
    <xf numFmtId="0" fontId="21" fillId="2" borderId="0" xfId="0" applyFont="1" applyFill="1"/>
    <xf numFmtId="0" fontId="5" fillId="2" borderId="1" xfId="0" applyFont="1" applyFill="1" applyBorder="1" applyAlignment="1">
      <alignment horizontal="center" vertical="center" wrapText="1"/>
    </xf>
    <xf numFmtId="0" fontId="3" fillId="2" borderId="4" xfId="0" applyFont="1" applyFill="1" applyBorder="1"/>
    <xf numFmtId="0" fontId="3" fillId="2" borderId="1" xfId="0" applyFont="1" applyFill="1" applyBorder="1" applyAlignment="1">
      <alignment vertical="top" wrapText="1"/>
    </xf>
    <xf numFmtId="0" fontId="3" fillId="2" borderId="1" xfId="0" applyFont="1" applyFill="1" applyBorder="1" applyAlignment="1">
      <alignment horizontal="left" vertical="top" wrapText="1"/>
    </xf>
    <xf numFmtId="0" fontId="3" fillId="2" borderId="1" xfId="0" applyFont="1" applyFill="1" applyBorder="1" applyAlignment="1">
      <alignment horizontal="right" vertical="top" wrapText="1"/>
    </xf>
    <xf numFmtId="164" fontId="3" fillId="2" borderId="1" xfId="0" applyNumberFormat="1" applyFont="1" applyFill="1" applyBorder="1" applyAlignment="1">
      <alignment vertical="top" wrapText="1"/>
    </xf>
    <xf numFmtId="164" fontId="3" fillId="2" borderId="3" xfId="0" applyNumberFormat="1" applyFont="1" applyFill="1" applyBorder="1" applyAlignment="1">
      <alignment vertical="top" wrapText="1"/>
    </xf>
    <xf numFmtId="0" fontId="3" fillId="2" borderId="3" xfId="0" applyFont="1" applyFill="1" applyBorder="1" applyAlignment="1">
      <alignment horizontal="left" vertical="top" wrapText="1"/>
    </xf>
    <xf numFmtId="0" fontId="3" fillId="2" borderId="3" xfId="0" applyFont="1" applyFill="1" applyBorder="1" applyAlignment="1">
      <alignment horizontal="center" vertical="center"/>
    </xf>
    <xf numFmtId="0" fontId="3" fillId="2" borderId="3" xfId="0" applyFont="1" applyFill="1" applyBorder="1" applyAlignment="1">
      <alignment horizontal="right" vertical="top" wrapText="1"/>
    </xf>
    <xf numFmtId="0" fontId="3" fillId="2" borderId="3" xfId="0" applyFont="1" applyFill="1" applyBorder="1" applyAlignment="1">
      <alignment horizontal="left" vertical="center"/>
    </xf>
    <xf numFmtId="0" fontId="3" fillId="2" borderId="11" xfId="0" applyFont="1" applyFill="1" applyBorder="1" applyAlignment="1">
      <alignment horizontal="center" vertical="center"/>
    </xf>
    <xf numFmtId="0" fontId="5" fillId="2" borderId="4" xfId="0" applyFont="1" applyFill="1" applyBorder="1"/>
    <xf numFmtId="0" fontId="3" fillId="2" borderId="4" xfId="0" applyFont="1" applyFill="1" applyBorder="1" applyAlignment="1">
      <alignment horizontal="left" vertical="top" wrapText="1"/>
    </xf>
    <xf numFmtId="0" fontId="3" fillId="2" borderId="4" xfId="0" applyFont="1" applyFill="1" applyBorder="1" applyAlignment="1">
      <alignment horizontal="right" vertical="top" wrapText="1"/>
    </xf>
    <xf numFmtId="164" fontId="3" fillId="2" borderId="4" xfId="0" applyNumberFormat="1" applyFont="1" applyFill="1" applyBorder="1" applyAlignment="1">
      <alignment horizontal="right" vertical="top" wrapText="1"/>
    </xf>
    <xf numFmtId="0" fontId="5" fillId="2" borderId="2" xfId="0" applyFont="1" applyFill="1" applyBorder="1" applyAlignment="1">
      <alignment horizontal="left" vertical="center"/>
    </xf>
    <xf numFmtId="0" fontId="3" fillId="2" borderId="9" xfId="0" applyFont="1" applyFill="1" applyBorder="1" applyAlignment="1">
      <alignment horizontal="center" vertical="center"/>
    </xf>
    <xf numFmtId="0" fontId="3" fillId="2" borderId="9" xfId="0" applyFont="1" applyFill="1" applyBorder="1" applyAlignment="1">
      <alignment vertical="top" wrapText="1"/>
    </xf>
    <xf numFmtId="0" fontId="3" fillId="2" borderId="9" xfId="0" applyFont="1" applyFill="1" applyBorder="1" applyAlignment="1">
      <alignment horizontal="left" vertical="top" wrapText="1"/>
    </xf>
    <xf numFmtId="0" fontId="3" fillId="2" borderId="9" xfId="0" applyFont="1" applyFill="1" applyBorder="1" applyAlignment="1">
      <alignment horizontal="right" vertical="top" wrapText="1"/>
    </xf>
    <xf numFmtId="164" fontId="3" fillId="2" borderId="9" xfId="0" applyNumberFormat="1" applyFont="1" applyFill="1" applyBorder="1" applyAlignment="1">
      <alignment vertical="top" wrapText="1"/>
    </xf>
    <xf numFmtId="0" fontId="3" fillId="2" borderId="9" xfId="0" applyFont="1" applyFill="1" applyBorder="1" applyAlignment="1">
      <alignment horizontal="left" vertical="center"/>
    </xf>
    <xf numFmtId="0" fontId="3" fillId="2" borderId="1" xfId="0" applyFont="1" applyFill="1" applyBorder="1" applyAlignment="1">
      <alignment horizontal="left" vertical="center"/>
    </xf>
    <xf numFmtId="0" fontId="8" fillId="2" borderId="7" xfId="0" applyFont="1" applyFill="1" applyBorder="1"/>
    <xf numFmtId="0" fontId="0" fillId="2" borderId="0" xfId="0" applyFont="1" applyFill="1"/>
    <xf numFmtId="0" fontId="12" fillId="2" borderId="0" xfId="0" applyFont="1" applyFill="1"/>
    <xf numFmtId="0" fontId="0" fillId="2" borderId="0" xfId="0" applyFont="1" applyFill="1" applyBorder="1"/>
    <xf numFmtId="0" fontId="2" fillId="2" borderId="0" xfId="0" applyFont="1" applyFill="1" applyBorder="1" applyAlignment="1">
      <alignment horizontal="center" vertical="center"/>
    </xf>
    <xf numFmtId="0" fontId="2" fillId="2" borderId="1" xfId="0" applyFont="1" applyFill="1" applyBorder="1" applyAlignment="1">
      <alignment horizontal="center" vertical="top" wrapText="1"/>
    </xf>
    <xf numFmtId="0" fontId="0" fillId="2" borderId="1" xfId="0" applyFont="1" applyFill="1" applyBorder="1"/>
    <xf numFmtId="1" fontId="0" fillId="2" borderId="1" xfId="0" applyNumberFormat="1" applyFont="1" applyFill="1" applyBorder="1"/>
    <xf numFmtId="0" fontId="8" fillId="2" borderId="0" xfId="0" applyFont="1" applyFill="1" applyBorder="1"/>
    <xf numFmtId="0" fontId="25" fillId="2" borderId="0" xfId="0" applyFont="1" applyFill="1" applyBorder="1" applyAlignment="1">
      <alignment vertical="top"/>
    </xf>
    <xf numFmtId="0" fontId="8" fillId="2" borderId="0" xfId="0" applyFont="1" applyFill="1" applyBorder="1" applyAlignment="1">
      <alignment vertical="top"/>
    </xf>
    <xf numFmtId="0" fontId="5" fillId="2" borderId="0" xfId="9" applyFont="1" applyFill="1" applyBorder="1" applyAlignment="1">
      <alignment horizontal="center" vertical="center"/>
    </xf>
    <xf numFmtId="0" fontId="5" fillId="2" borderId="8" xfId="9" applyFont="1" applyFill="1" applyBorder="1" applyAlignment="1">
      <alignment horizontal="center" vertical="center"/>
    </xf>
    <xf numFmtId="0" fontId="5" fillId="2" borderId="1" xfId="9" applyFont="1" applyFill="1" applyBorder="1" applyAlignment="1">
      <alignment horizontal="center" wrapText="1"/>
    </xf>
    <xf numFmtId="0" fontId="5" fillId="2" borderId="1" xfId="9" applyFont="1" applyFill="1" applyBorder="1" applyAlignment="1">
      <alignment vertical="center"/>
    </xf>
    <xf numFmtId="0" fontId="5" fillId="2" borderId="1" xfId="9" applyFont="1" applyFill="1" applyBorder="1" applyAlignment="1">
      <alignment horizontal="center" vertical="center"/>
    </xf>
    <xf numFmtId="0" fontId="3" fillId="2" borderId="1" xfId="9" applyFont="1" applyFill="1" applyBorder="1" applyAlignment="1">
      <alignment horizontal="center"/>
    </xf>
    <xf numFmtId="0" fontId="3" fillId="2" borderId="1" xfId="9" applyFont="1" applyFill="1" applyBorder="1"/>
    <xf numFmtId="2" fontId="3" fillId="2" borderId="1" xfId="9" applyNumberFormat="1" applyFont="1" applyFill="1" applyBorder="1"/>
    <xf numFmtId="2" fontId="3" fillId="2" borderId="1" xfId="9" applyNumberFormat="1" applyFont="1" applyFill="1" applyBorder="1" applyAlignment="1">
      <alignment horizontal="right"/>
    </xf>
    <xf numFmtId="2" fontId="1" fillId="2" borderId="1" xfId="0" applyNumberFormat="1" applyFont="1" applyFill="1" applyBorder="1" applyAlignment="1">
      <alignment horizontal="right"/>
    </xf>
    <xf numFmtId="0" fontId="3" fillId="2" borderId="1" xfId="9" applyFont="1" applyFill="1" applyBorder="1" applyAlignment="1">
      <alignment horizontal="center" vertical="center"/>
    </xf>
    <xf numFmtId="0" fontId="3" fillId="2" borderId="1" xfId="9" applyFont="1" applyFill="1" applyBorder="1" applyAlignment="1">
      <alignment vertical="center" wrapText="1"/>
    </xf>
    <xf numFmtId="2" fontId="3" fillId="2" borderId="1" xfId="9" applyNumberFormat="1" applyFont="1" applyFill="1" applyBorder="1" applyAlignment="1">
      <alignment vertical="center"/>
    </xf>
    <xf numFmtId="2" fontId="3" fillId="2" borderId="1" xfId="9" applyNumberFormat="1" applyFont="1" applyFill="1" applyBorder="1" applyAlignment="1">
      <alignment horizontal="right" vertical="center"/>
    </xf>
    <xf numFmtId="2" fontId="1" fillId="2" borderId="1" xfId="0" applyNumberFormat="1" applyFont="1" applyFill="1" applyBorder="1" applyAlignment="1">
      <alignment horizontal="right" vertical="center"/>
    </xf>
    <xf numFmtId="0" fontId="3" fillId="2" borderId="1" xfId="9" applyFont="1" applyFill="1" applyBorder="1" applyAlignment="1">
      <alignment horizontal="center" vertical="top"/>
    </xf>
    <xf numFmtId="0" fontId="3" fillId="2" borderId="1" xfId="9" applyFont="1" applyFill="1" applyBorder="1" applyAlignment="1">
      <alignment wrapText="1"/>
    </xf>
    <xf numFmtId="0" fontId="5" fillId="2" borderId="1" xfId="9" applyFont="1" applyFill="1" applyBorder="1"/>
    <xf numFmtId="2" fontId="5" fillId="2" borderId="1" xfId="9" applyNumberFormat="1" applyFont="1" applyFill="1" applyBorder="1" applyAlignment="1">
      <alignment horizontal="right"/>
    </xf>
    <xf numFmtId="2" fontId="2" fillId="2" borderId="1" xfId="0" applyNumberFormat="1" applyFont="1" applyFill="1" applyBorder="1" applyAlignment="1">
      <alignment horizontal="right"/>
    </xf>
    <xf numFmtId="0" fontId="5" fillId="2" borderId="1" xfId="9" applyFont="1" applyFill="1" applyBorder="1" applyAlignment="1">
      <alignment horizontal="left"/>
    </xf>
    <xf numFmtId="0" fontId="12" fillId="2" borderId="0" xfId="8" applyFont="1" applyFill="1" applyBorder="1" applyAlignment="1">
      <alignment horizontal="center" wrapText="1"/>
    </xf>
    <xf numFmtId="0" fontId="5" fillId="2" borderId="3" xfId="8" applyFont="1" applyFill="1" applyBorder="1" applyAlignment="1">
      <alignment horizontal="center" vertical="top" wrapText="1"/>
    </xf>
    <xf numFmtId="0" fontId="5" fillId="2" borderId="3" xfId="8" applyFont="1" applyFill="1" applyBorder="1" applyAlignment="1">
      <alignment horizontal="center" vertical="center" wrapText="1"/>
    </xf>
    <xf numFmtId="0" fontId="5" fillId="2" borderId="9" xfId="8" applyFont="1" applyFill="1" applyBorder="1" applyAlignment="1">
      <alignment horizontal="center" vertical="top" wrapText="1"/>
    </xf>
    <xf numFmtId="0" fontId="5" fillId="2" borderId="9" xfId="8" applyFont="1" applyFill="1" applyBorder="1" applyAlignment="1">
      <alignment horizontal="center" vertical="center" wrapText="1"/>
    </xf>
    <xf numFmtId="0" fontId="3" fillId="2" borderId="9" xfId="8" applyFont="1" applyFill="1" applyBorder="1" applyAlignment="1">
      <alignment horizontal="center" vertical="center"/>
    </xf>
    <xf numFmtId="2" fontId="3" fillId="2" borderId="9" xfId="8" applyNumberFormat="1" applyFont="1" applyFill="1" applyBorder="1" applyAlignment="1">
      <alignment horizontal="right" vertical="center"/>
    </xf>
    <xf numFmtId="2" fontId="3" fillId="2" borderId="9" xfId="8" applyNumberFormat="1" applyFont="1" applyFill="1" applyBorder="1" applyAlignment="1">
      <alignment vertical="center"/>
    </xf>
    <xf numFmtId="0" fontId="3" fillId="2" borderId="1" xfId="8" applyFont="1" applyFill="1" applyBorder="1" applyAlignment="1">
      <alignment horizontal="center" vertical="center"/>
    </xf>
    <xf numFmtId="2" fontId="3" fillId="2" borderId="1" xfId="8" applyNumberFormat="1" applyFont="1" applyFill="1" applyBorder="1" applyAlignment="1">
      <alignment horizontal="right" vertical="center"/>
    </xf>
    <xf numFmtId="2" fontId="3" fillId="2" borderId="1" xfId="8" applyNumberFormat="1" applyFont="1" applyFill="1" applyBorder="1" applyAlignment="1">
      <alignment vertical="center"/>
    </xf>
    <xf numFmtId="0" fontId="0" fillId="2" borderId="0" xfId="0" applyFill="1"/>
    <xf numFmtId="0" fontId="2" fillId="2" borderId="1" xfId="0" applyFont="1" applyFill="1" applyBorder="1" applyAlignment="1">
      <alignment horizontal="center" vertical="center" wrapText="1"/>
    </xf>
    <xf numFmtId="0" fontId="0" fillId="2" borderId="1" xfId="0" applyFont="1" applyFill="1" applyBorder="1" applyAlignment="1">
      <alignment vertical="center"/>
    </xf>
    <xf numFmtId="3" fontId="0" fillId="2" borderId="1" xfId="0" applyNumberFormat="1" applyFont="1" applyFill="1" applyBorder="1" applyAlignment="1">
      <alignment horizontal="right" vertical="center"/>
    </xf>
    <xf numFmtId="164" fontId="0" fillId="2" borderId="1" xfId="0" applyNumberFormat="1" applyFont="1" applyFill="1" applyBorder="1" applyAlignment="1">
      <alignment horizontal="right" vertical="center"/>
    </xf>
    <xf numFmtId="0" fontId="2" fillId="2" borderId="1" xfId="0" applyFont="1" applyFill="1" applyBorder="1" applyAlignment="1">
      <alignment vertical="center"/>
    </xf>
    <xf numFmtId="3" fontId="2" fillId="2" borderId="1" xfId="0" applyNumberFormat="1" applyFont="1" applyFill="1" applyBorder="1" applyAlignment="1">
      <alignment horizontal="right" vertical="center"/>
    </xf>
    <xf numFmtId="164" fontId="2" fillId="2" borderId="1" xfId="0" applyNumberFormat="1" applyFont="1" applyFill="1" applyBorder="1" applyAlignment="1">
      <alignment horizontal="right" vertical="center"/>
    </xf>
    <xf numFmtId="0" fontId="2" fillId="2" borderId="1" xfId="0" applyFont="1" applyFill="1" applyBorder="1" applyAlignment="1">
      <alignment horizontal="right" vertical="center"/>
    </xf>
    <xf numFmtId="0" fontId="12" fillId="2" borderId="0" xfId="6" applyFont="1" applyFill="1" applyBorder="1" applyAlignment="1"/>
    <xf numFmtId="0" fontId="8" fillId="2" borderId="0" xfId="0" applyFont="1" applyFill="1" applyAlignment="1">
      <alignment vertical="center"/>
    </xf>
    <xf numFmtId="0" fontId="12" fillId="2" borderId="0" xfId="6" applyFont="1" applyFill="1" applyBorder="1" applyAlignment="1">
      <alignment vertical="top"/>
    </xf>
    <xf numFmtId="0" fontId="0" fillId="2" borderId="0" xfId="0" applyFont="1" applyFill="1" applyAlignment="1">
      <alignment vertical="center"/>
    </xf>
    <xf numFmtId="0" fontId="13" fillId="2" borderId="1" xfId="0" applyFont="1" applyFill="1" applyBorder="1" applyAlignment="1">
      <alignment horizontal="center" vertical="top" wrapText="1"/>
    </xf>
    <xf numFmtId="0" fontId="14" fillId="2" borderId="1" xfId="0" applyFont="1" applyFill="1" applyBorder="1" applyAlignment="1">
      <alignment vertical="center" wrapText="1"/>
    </xf>
    <xf numFmtId="3" fontId="14" fillId="2" borderId="1" xfId="0" applyNumberFormat="1" applyFont="1" applyFill="1" applyBorder="1" applyAlignment="1">
      <alignment horizontal="right" vertical="center" wrapText="1"/>
    </xf>
    <xf numFmtId="164" fontId="14" fillId="2" borderId="1" xfId="0" applyNumberFormat="1" applyFont="1" applyFill="1" applyBorder="1" applyAlignment="1">
      <alignment horizontal="right" vertical="top" wrapText="1"/>
    </xf>
    <xf numFmtId="0" fontId="14" fillId="2" borderId="1" xfId="0" applyFont="1" applyFill="1" applyBorder="1" applyAlignment="1">
      <alignment vertical="top" wrapText="1"/>
    </xf>
    <xf numFmtId="0" fontId="14" fillId="2" borderId="1" xfId="0" applyFont="1" applyFill="1" applyBorder="1" applyAlignment="1">
      <alignment horizontal="left" vertical="center" wrapText="1"/>
    </xf>
    <xf numFmtId="164" fontId="14" fillId="2" borderId="1" xfId="0" applyNumberFormat="1" applyFont="1" applyFill="1" applyBorder="1" applyAlignment="1">
      <alignment horizontal="right" vertical="center" wrapText="1"/>
    </xf>
    <xf numFmtId="0" fontId="14" fillId="2" borderId="1" xfId="0" applyFont="1" applyFill="1" applyBorder="1" applyAlignment="1">
      <alignment horizontal="right" vertical="center" wrapText="1"/>
    </xf>
    <xf numFmtId="0" fontId="0" fillId="2" borderId="1" xfId="0" applyFont="1" applyFill="1" applyBorder="1" applyAlignment="1">
      <alignment vertical="center" wrapText="1"/>
    </xf>
    <xf numFmtId="3" fontId="0" fillId="2" borderId="1" xfId="0" applyNumberFormat="1" applyFont="1" applyFill="1" applyBorder="1" applyAlignment="1">
      <alignment horizontal="right" vertical="center" wrapText="1"/>
    </xf>
    <xf numFmtId="164" fontId="0" fillId="2" borderId="1" xfId="0" applyNumberFormat="1" applyFont="1" applyFill="1" applyBorder="1" applyAlignment="1">
      <alignment horizontal="right" vertical="center" wrapText="1"/>
    </xf>
    <xf numFmtId="0" fontId="13" fillId="2" borderId="1" xfId="0" applyFont="1" applyFill="1" applyBorder="1" applyAlignment="1">
      <alignment vertical="center" wrapText="1"/>
    </xf>
    <xf numFmtId="3" fontId="13" fillId="2" borderId="1" xfId="0" applyNumberFormat="1" applyFont="1" applyFill="1" applyBorder="1" applyAlignment="1">
      <alignment horizontal="right" vertical="center" wrapText="1"/>
    </xf>
    <xf numFmtId="164" fontId="13" fillId="2" borderId="1" xfId="0" applyNumberFormat="1" applyFont="1" applyFill="1" applyBorder="1" applyAlignment="1">
      <alignment horizontal="right" vertical="center" wrapText="1"/>
    </xf>
    <xf numFmtId="0" fontId="12" fillId="2" borderId="0" xfId="6" applyFont="1" applyFill="1" applyBorder="1" applyAlignment="1">
      <alignment vertical="center"/>
    </xf>
    <xf numFmtId="0" fontId="5" fillId="2" borderId="0" xfId="0" applyFont="1" applyFill="1" applyBorder="1" applyAlignment="1">
      <alignment horizontal="left" vertical="top"/>
    </xf>
    <xf numFmtId="0" fontId="15" fillId="2" borderId="0" xfId="0" applyFont="1" applyFill="1" applyBorder="1" applyAlignment="1">
      <alignment horizontal="center" vertical="center"/>
    </xf>
    <xf numFmtId="3" fontId="14" fillId="2" borderId="1" xfId="0" applyNumberFormat="1" applyFont="1" applyFill="1" applyBorder="1" applyAlignment="1">
      <alignment horizontal="right" vertical="center"/>
    </xf>
    <xf numFmtId="0" fontId="14" fillId="2" borderId="1" xfId="0" applyFont="1" applyFill="1" applyBorder="1" applyAlignment="1">
      <alignment horizontal="right" vertical="center"/>
    </xf>
    <xf numFmtId="3" fontId="13" fillId="2" borderId="1" xfId="0" applyNumberFormat="1" applyFont="1" applyFill="1" applyBorder="1" applyAlignment="1">
      <alignment horizontal="right" vertical="center"/>
    </xf>
    <xf numFmtId="0" fontId="13" fillId="2" borderId="1" xfId="0" applyFont="1" applyFill="1" applyBorder="1" applyAlignment="1">
      <alignment horizontal="right" vertical="center"/>
    </xf>
    <xf numFmtId="0" fontId="8" fillId="2" borderId="0" xfId="0" applyFont="1" applyFill="1" applyBorder="1" applyAlignment="1">
      <alignment vertical="center"/>
    </xf>
    <xf numFmtId="0" fontId="0" fillId="2" borderId="0" xfId="0" applyFont="1" applyFill="1" applyBorder="1" applyAlignment="1">
      <alignment vertical="center"/>
    </xf>
    <xf numFmtId="0" fontId="0" fillId="2" borderId="0" xfId="0" applyFont="1" applyFill="1" applyAlignment="1">
      <alignment wrapText="1"/>
    </xf>
    <xf numFmtId="0" fontId="0" fillId="2" borderId="7" xfId="0" applyFill="1" applyBorder="1" applyAlignment="1">
      <alignment vertical="center"/>
    </xf>
    <xf numFmtId="0" fontId="0" fillId="2" borderId="0" xfId="0" applyFill="1" applyBorder="1" applyAlignment="1">
      <alignment vertical="center"/>
    </xf>
    <xf numFmtId="49" fontId="9" fillId="2" borderId="8" xfId="0" applyNumberFormat="1" applyFont="1" applyFill="1" applyBorder="1" applyAlignment="1">
      <alignment horizontal="center" vertical="center"/>
    </xf>
    <xf numFmtId="0" fontId="13" fillId="2" borderId="1" xfId="0" applyFont="1" applyFill="1" applyBorder="1" applyAlignment="1">
      <alignment horizontal="center" vertical="center"/>
    </xf>
    <xf numFmtId="0" fontId="13" fillId="2" borderId="1" xfId="0" applyFont="1" applyFill="1" applyBorder="1" applyAlignment="1">
      <alignment horizontal="center" vertical="center" wrapText="1"/>
    </xf>
    <xf numFmtId="3" fontId="14" fillId="2" borderId="1" xfId="0" applyNumberFormat="1" applyFont="1" applyFill="1" applyBorder="1" applyAlignment="1">
      <alignment horizontal="center" vertical="center"/>
    </xf>
    <xf numFmtId="0" fontId="14" fillId="2" borderId="1" xfId="0" applyFont="1" applyFill="1" applyBorder="1" applyAlignment="1">
      <alignment horizontal="center" vertical="center"/>
    </xf>
    <xf numFmtId="0" fontId="11" fillId="2" borderId="0" xfId="0" applyFont="1" applyFill="1" applyBorder="1" applyAlignment="1">
      <alignment vertical="center"/>
    </xf>
    <xf numFmtId="0" fontId="0" fillId="2" borderId="1" xfId="0" applyFont="1" applyFill="1" applyBorder="1" applyAlignment="1">
      <alignment horizontal="right" vertical="center"/>
    </xf>
    <xf numFmtId="3" fontId="13" fillId="2" borderId="1" xfId="0" applyNumberFormat="1" applyFont="1" applyFill="1" applyBorder="1" applyAlignment="1">
      <alignment horizontal="center" vertical="center"/>
    </xf>
    <xf numFmtId="0" fontId="8" fillId="2" borderId="0" xfId="0" applyFont="1" applyFill="1" applyBorder="1" applyAlignment="1">
      <alignment horizontal="left" vertical="center"/>
    </xf>
    <xf numFmtId="0" fontId="30" fillId="2" borderId="0" xfId="0" applyFont="1" applyFill="1" applyBorder="1" applyAlignment="1">
      <alignment vertical="center"/>
    </xf>
    <xf numFmtId="49" fontId="0" fillId="2" borderId="0" xfId="0" applyNumberFormat="1" applyFont="1" applyFill="1"/>
    <xf numFmtId="0" fontId="0" fillId="2" borderId="0" xfId="0" applyFill="1" applyAlignment="1">
      <alignment vertical="center" wrapText="1"/>
    </xf>
    <xf numFmtId="0" fontId="0" fillId="2" borderId="1" xfId="0" applyFont="1" applyFill="1" applyBorder="1" applyAlignment="1">
      <alignment horizontal="center" vertical="center" wrapText="1"/>
    </xf>
    <xf numFmtId="2" fontId="0" fillId="2" borderId="1" xfId="0" applyNumberFormat="1" applyFont="1" applyFill="1" applyBorder="1" applyAlignment="1">
      <alignment horizontal="right" vertical="center" wrapText="1"/>
    </xf>
    <xf numFmtId="0" fontId="6" fillId="2" borderId="0" xfId="0" applyFont="1" applyFill="1" applyAlignment="1">
      <alignment vertical="center" wrapText="1"/>
    </xf>
    <xf numFmtId="0" fontId="2" fillId="2" borderId="0"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1" xfId="0" applyFont="1" applyFill="1" applyBorder="1" applyAlignment="1">
      <alignment horizontal="center" vertical="center"/>
    </xf>
    <xf numFmtId="0" fontId="0" fillId="2" borderId="3" xfId="0" applyFont="1" applyFill="1" applyBorder="1" applyAlignment="1">
      <alignment vertical="center"/>
    </xf>
    <xf numFmtId="0" fontId="2" fillId="2" borderId="9" xfId="0" applyFont="1" applyFill="1" applyBorder="1" applyAlignment="1">
      <alignment horizontal="center" vertical="center"/>
    </xf>
    <xf numFmtId="0" fontId="0" fillId="2" borderId="1" xfId="0" applyFill="1" applyBorder="1" applyAlignment="1">
      <alignment vertical="center"/>
    </xf>
    <xf numFmtId="2" fontId="0" fillId="2" borderId="1" xfId="0" applyNumberFormat="1" applyFill="1" applyBorder="1" applyAlignment="1">
      <alignment vertical="center"/>
    </xf>
    <xf numFmtId="2" fontId="0" fillId="2" borderId="9" xfId="0" applyNumberFormat="1" applyFill="1" applyBorder="1" applyAlignment="1">
      <alignment horizontal="right" vertical="center"/>
    </xf>
    <xf numFmtId="0" fontId="0" fillId="2" borderId="0" xfId="0" applyFill="1" applyAlignment="1">
      <alignment vertical="center"/>
    </xf>
    <xf numFmtId="2" fontId="0" fillId="2" borderId="1" xfId="0" applyNumberFormat="1" applyFill="1" applyBorder="1" applyAlignment="1">
      <alignment horizontal="right" vertical="center"/>
    </xf>
    <xf numFmtId="2" fontId="3" fillId="2" borderId="1" xfId="0" applyNumberFormat="1" applyFont="1" applyFill="1" applyBorder="1" applyAlignment="1">
      <alignment vertical="center"/>
    </xf>
    <xf numFmtId="2" fontId="0" fillId="2" borderId="1" xfId="0" applyNumberFormat="1" applyFont="1" applyFill="1" applyBorder="1" applyAlignment="1">
      <alignment horizontal="right" vertical="center"/>
    </xf>
    <xf numFmtId="0" fontId="0" fillId="2" borderId="1" xfId="0" applyFont="1" applyFill="1" applyBorder="1" applyAlignment="1">
      <alignment wrapText="1"/>
    </xf>
    <xf numFmtId="0" fontId="0" fillId="2" borderId="3" xfId="0" applyFont="1" applyFill="1" applyBorder="1" applyAlignment="1">
      <alignment horizontal="left" wrapText="1"/>
    </xf>
    <xf numFmtId="0" fontId="0" fillId="2" borderId="3" xfId="0" applyFill="1" applyBorder="1" applyAlignment="1">
      <alignment vertical="center"/>
    </xf>
    <xf numFmtId="2" fontId="0" fillId="2" borderId="10" xfId="0" applyNumberFormat="1" applyFill="1" applyBorder="1" applyAlignment="1">
      <alignment horizontal="right" vertical="center"/>
    </xf>
    <xf numFmtId="0" fontId="0" fillId="2" borderId="1" xfId="0" applyFill="1" applyBorder="1" applyAlignment="1">
      <alignment wrapText="1"/>
    </xf>
    <xf numFmtId="0" fontId="0" fillId="2" borderId="1" xfId="0" applyFill="1" applyBorder="1"/>
    <xf numFmtId="2" fontId="0" fillId="2" borderId="1" xfId="0" applyNumberFormat="1" applyFill="1" applyBorder="1"/>
    <xf numFmtId="2" fontId="0" fillId="2" borderId="1" xfId="0" applyNumberFormat="1" applyFill="1" applyBorder="1" applyAlignment="1">
      <alignment horizontal="right"/>
    </xf>
    <xf numFmtId="0" fontId="2" fillId="2" borderId="1" xfId="0" applyFont="1" applyFill="1" applyBorder="1"/>
    <xf numFmtId="2" fontId="2" fillId="2" borderId="1" xfId="0" applyNumberFormat="1" applyFont="1" applyFill="1" applyBorder="1"/>
    <xf numFmtId="2" fontId="2" fillId="2" borderId="1" xfId="0" applyNumberFormat="1" applyFont="1" applyFill="1" applyBorder="1" applyAlignment="1">
      <alignment horizontal="right" vertical="center"/>
    </xf>
    <xf numFmtId="165" fontId="2" fillId="2" borderId="1" xfId="0" applyNumberFormat="1" applyFont="1" applyFill="1" applyBorder="1" applyAlignment="1">
      <alignment horizontal="right" vertical="center"/>
    </xf>
    <xf numFmtId="0" fontId="2" fillId="2" borderId="0" xfId="0" applyFont="1" applyFill="1"/>
    <xf numFmtId="0" fontId="8" fillId="2" borderId="0" xfId="0" applyFont="1" applyFill="1" applyAlignment="1">
      <alignment horizontal="center" vertical="center" wrapText="1"/>
    </xf>
    <xf numFmtId="0" fontId="0" fillId="2" borderId="0" xfId="0" applyFont="1" applyFill="1" applyAlignment="1">
      <alignment vertical="top"/>
    </xf>
    <xf numFmtId="2" fontId="0" fillId="2" borderId="0" xfId="0" applyNumberFormat="1" applyFont="1" applyFill="1" applyAlignment="1">
      <alignment vertical="center"/>
    </xf>
    <xf numFmtId="1" fontId="0" fillId="2" borderId="1" xfId="0" applyNumberFormat="1" applyFont="1" applyFill="1" applyBorder="1" applyAlignment="1">
      <alignment horizontal="right" vertical="center"/>
    </xf>
    <xf numFmtId="0" fontId="0" fillId="2" borderId="1" xfId="0" applyFont="1" applyFill="1" applyBorder="1" applyAlignment="1">
      <alignment horizontal="left" vertical="center" wrapText="1"/>
    </xf>
    <xf numFmtId="2" fontId="0" fillId="2" borderId="0" xfId="0" applyNumberFormat="1" applyFont="1" applyFill="1"/>
    <xf numFmtId="0" fontId="19" fillId="2" borderId="1" xfId="0" applyFont="1" applyFill="1" applyBorder="1" applyAlignment="1">
      <alignment horizontal="center" vertical="top" wrapText="1"/>
    </xf>
    <xf numFmtId="0" fontId="19" fillId="2" borderId="1" xfId="0" applyFont="1" applyFill="1" applyBorder="1" applyAlignment="1">
      <alignment horizontal="center" vertical="top"/>
    </xf>
    <xf numFmtId="0" fontId="2" fillId="2" borderId="1" xfId="0" applyFont="1" applyFill="1" applyBorder="1" applyAlignment="1">
      <alignment horizontal="center"/>
    </xf>
    <xf numFmtId="0" fontId="2" fillId="2" borderId="2" xfId="0" applyFont="1" applyFill="1" applyBorder="1" applyAlignment="1">
      <alignment horizontal="center"/>
    </xf>
    <xf numFmtId="0" fontId="0" fillId="2" borderId="1" xfId="0" applyFont="1" applyFill="1" applyBorder="1" applyAlignment="1">
      <alignment horizontal="right"/>
    </xf>
    <xf numFmtId="1" fontId="0" fillId="2" borderId="1" xfId="0" applyNumberFormat="1" applyFont="1" applyFill="1" applyBorder="1" applyAlignment="1">
      <alignment vertical="center"/>
    </xf>
    <xf numFmtId="1" fontId="0" fillId="2" borderId="3" xfId="0" applyNumberFormat="1" applyFont="1" applyFill="1" applyBorder="1" applyAlignment="1">
      <alignment vertical="center"/>
    </xf>
    <xf numFmtId="1" fontId="0" fillId="2" borderId="4" xfId="0" applyNumberFormat="1" applyFont="1" applyFill="1" applyBorder="1" applyAlignment="1">
      <alignment vertical="center"/>
    </xf>
    <xf numFmtId="1" fontId="3" fillId="2" borderId="3" xfId="0" applyNumberFormat="1" applyFont="1" applyFill="1" applyBorder="1" applyAlignment="1">
      <alignment horizontal="right" vertical="center"/>
    </xf>
    <xf numFmtId="0" fontId="0" fillId="2" borderId="7" xfId="0" applyFont="1" applyFill="1" applyBorder="1"/>
    <xf numFmtId="0" fontId="23" fillId="2" borderId="0" xfId="0" applyFont="1" applyFill="1" applyBorder="1" applyAlignment="1">
      <alignment vertical="top"/>
    </xf>
    <xf numFmtId="0" fontId="0" fillId="2" borderId="0" xfId="0" applyFont="1" applyFill="1" applyBorder="1" applyAlignment="1">
      <alignment vertical="top"/>
    </xf>
    <xf numFmtId="0" fontId="7" fillId="2" borderId="0" xfId="0" applyFont="1" applyFill="1" applyBorder="1"/>
    <xf numFmtId="0" fontId="2" fillId="2" borderId="0" xfId="0" applyFont="1" applyFill="1" applyBorder="1"/>
    <xf numFmtId="0" fontId="5" fillId="2" borderId="3" xfId="0" applyFont="1" applyFill="1" applyBorder="1" applyAlignment="1">
      <alignment horizontal="center" wrapText="1"/>
    </xf>
    <xf numFmtId="0" fontId="2" fillId="2" borderId="0" xfId="0" applyFont="1" applyFill="1" applyAlignment="1">
      <alignment horizontal="center"/>
    </xf>
    <xf numFmtId="0" fontId="5" fillId="2" borderId="9" xfId="0" applyFont="1" applyFill="1" applyBorder="1" applyAlignment="1">
      <alignment horizontal="center" vertical="top" wrapText="1"/>
    </xf>
    <xf numFmtId="0" fontId="2" fillId="2" borderId="0" xfId="0" applyFont="1" applyFill="1" applyAlignment="1">
      <alignment horizontal="center" vertical="top"/>
    </xf>
    <xf numFmtId="0" fontId="3" fillId="2" borderId="9" xfId="0" applyFont="1" applyFill="1" applyBorder="1" applyAlignment="1">
      <alignment horizontal="left" vertical="center" wrapText="1"/>
    </xf>
    <xf numFmtId="2" fontId="3" fillId="2" borderId="9" xfId="0" applyNumberFormat="1" applyFont="1" applyFill="1" applyBorder="1" applyAlignment="1">
      <alignment horizontal="right" vertical="center"/>
    </xf>
    <xf numFmtId="0" fontId="3" fillId="2" borderId="1" xfId="0" applyFont="1" applyFill="1" applyBorder="1" applyAlignment="1">
      <alignment horizontal="left" vertical="center" wrapText="1"/>
    </xf>
    <xf numFmtId="2" fontId="3" fillId="2" borderId="1" xfId="0" applyNumberFormat="1" applyFont="1" applyFill="1" applyBorder="1" applyAlignment="1">
      <alignment horizontal="right" vertical="center"/>
    </xf>
    <xf numFmtId="0" fontId="17" fillId="2" borderId="0" xfId="0" applyFont="1" applyFill="1"/>
    <xf numFmtId="0" fontId="3" fillId="2" borderId="0" xfId="0" applyFont="1" applyFill="1" applyAlignment="1">
      <alignment horizontal="center"/>
    </xf>
    <xf numFmtId="0" fontId="3" fillId="2" borderId="0" xfId="0" applyFont="1" applyFill="1" applyAlignment="1">
      <alignment horizontal="right"/>
    </xf>
    <xf numFmtId="0" fontId="5" fillId="2" borderId="1" xfId="0" applyFont="1" applyFill="1" applyBorder="1" applyAlignment="1">
      <alignment horizontal="center" vertical="top"/>
    </xf>
    <xf numFmtId="0" fontId="5" fillId="2" borderId="1" xfId="0" applyFont="1" applyFill="1" applyBorder="1" applyAlignment="1">
      <alignment horizontal="center"/>
    </xf>
    <xf numFmtId="0" fontId="5" fillId="2" borderId="1" xfId="0" applyFont="1" applyFill="1" applyBorder="1"/>
    <xf numFmtId="2" fontId="3" fillId="2" borderId="1" xfId="0" applyNumberFormat="1" applyFont="1" applyFill="1" applyBorder="1"/>
    <xf numFmtId="2" fontId="3" fillId="2" borderId="1" xfId="0" applyNumberFormat="1" applyFont="1" applyFill="1" applyBorder="1" applyAlignment="1">
      <alignment vertical="top"/>
    </xf>
    <xf numFmtId="0" fontId="5" fillId="2" borderId="1" xfId="0" applyFont="1" applyFill="1" applyBorder="1" applyAlignment="1">
      <alignment horizontal="left" wrapText="1"/>
    </xf>
    <xf numFmtId="0" fontId="3" fillId="2" borderId="1" xfId="0" applyFont="1" applyFill="1" applyBorder="1" applyAlignment="1">
      <alignment horizontal="left" wrapText="1"/>
    </xf>
    <xf numFmtId="0" fontId="18" fillId="2" borderId="0" xfId="0" applyFont="1" applyFill="1"/>
    <xf numFmtId="0" fontId="26" fillId="2" borderId="0" xfId="0" applyFont="1" applyFill="1" applyBorder="1"/>
    <xf numFmtId="0" fontId="26" fillId="2" borderId="7" xfId="0" applyFont="1" applyFill="1" applyBorder="1"/>
    <xf numFmtId="0" fontId="26" fillId="2" borderId="0" xfId="0" applyNumberFormat="1" applyFont="1" applyFill="1" applyBorder="1" applyAlignment="1"/>
    <xf numFmtId="0" fontId="3" fillId="2" borderId="8" xfId="0" applyFont="1" applyFill="1" applyBorder="1" applyAlignment="1">
      <alignment horizontal="right"/>
    </xf>
    <xf numFmtId="0" fontId="16" fillId="2" borderId="1" xfId="0" applyFont="1" applyFill="1" applyBorder="1" applyAlignment="1">
      <alignment horizontal="center" vertical="top" wrapText="1"/>
    </xf>
    <xf numFmtId="1" fontId="3" fillId="2" borderId="1" xfId="0" applyNumberFormat="1" applyFont="1" applyFill="1" applyBorder="1" applyAlignment="1">
      <alignment horizontal="right" vertical="top" wrapText="1"/>
    </xf>
    <xf numFmtId="0" fontId="3" fillId="2" borderId="9" xfId="0" applyFont="1" applyFill="1" applyBorder="1" applyAlignment="1"/>
    <xf numFmtId="1" fontId="5" fillId="2" borderId="1" xfId="0" applyNumberFormat="1" applyFont="1" applyFill="1" applyBorder="1" applyAlignment="1">
      <alignment horizontal="right" vertical="top" wrapText="1"/>
    </xf>
    <xf numFmtId="1" fontId="5" fillId="2" borderId="1" xfId="0" applyNumberFormat="1" applyFont="1" applyFill="1" applyBorder="1" applyAlignment="1">
      <alignment horizontal="center" vertical="top" wrapText="1"/>
    </xf>
    <xf numFmtId="0" fontId="5" fillId="2" borderId="0" xfId="0" applyFont="1" applyFill="1" applyAlignment="1">
      <alignment horizontal="center" wrapText="1"/>
    </xf>
    <xf numFmtId="0" fontId="16" fillId="2" borderId="9" xfId="0" applyFont="1" applyFill="1" applyBorder="1" applyAlignment="1">
      <alignment horizontal="center" vertical="top" wrapText="1"/>
    </xf>
    <xf numFmtId="0" fontId="3" fillId="2" borderId="1" xfId="0" applyFont="1" applyFill="1" applyBorder="1" applyAlignment="1">
      <alignment horizontal="center" vertical="top" wrapText="1"/>
    </xf>
    <xf numFmtId="0" fontId="16" fillId="2" borderId="1" xfId="0" applyFont="1" applyFill="1" applyBorder="1" applyAlignment="1">
      <alignment horizontal="center" vertical="top" wrapText="1"/>
    </xf>
    <xf numFmtId="0" fontId="3" fillId="2" borderId="1" xfId="0" applyFont="1" applyFill="1" applyBorder="1"/>
    <xf numFmtId="0" fontId="16" fillId="2" borderId="1" xfId="0" applyFont="1" applyFill="1" applyBorder="1" applyAlignment="1">
      <alignment horizontal="center"/>
    </xf>
    <xf numFmtId="0" fontId="5" fillId="2" borderId="1" xfId="0" applyFont="1" applyFill="1" applyBorder="1"/>
    <xf numFmtId="0" fontId="15" fillId="2" borderId="0" xfId="0" applyFont="1" applyFill="1" applyBorder="1" applyAlignment="1">
      <alignment horizontal="center" vertical="top" wrapText="1"/>
    </xf>
    <xf numFmtId="0" fontId="15" fillId="2" borderId="0" xfId="0" applyFont="1" applyFill="1" applyBorder="1" applyAlignment="1">
      <alignment horizontal="center"/>
    </xf>
    <xf numFmtId="164" fontId="16" fillId="2" borderId="9" xfId="0" applyNumberFormat="1" applyFont="1" applyFill="1" applyBorder="1" applyAlignment="1">
      <alignment horizontal="center" vertical="top" wrapText="1"/>
    </xf>
    <xf numFmtId="164" fontId="3" fillId="2" borderId="1" xfId="0" applyNumberFormat="1" applyFont="1" applyFill="1" applyBorder="1" applyAlignment="1">
      <alignment horizontal="center" vertical="top" wrapText="1"/>
    </xf>
    <xf numFmtId="0" fontId="3" fillId="2" borderId="8" xfId="0" applyFont="1" applyFill="1" applyBorder="1" applyAlignment="1">
      <alignment horizontal="right"/>
    </xf>
    <xf numFmtId="0" fontId="5" fillId="2" borderId="9" xfId="0" applyFont="1" applyFill="1" applyBorder="1" applyAlignment="1">
      <alignment horizontal="center" vertical="top" wrapText="1"/>
    </xf>
    <xf numFmtId="0" fontId="26" fillId="2" borderId="0" xfId="0" applyFont="1" applyFill="1" applyBorder="1" applyAlignment="1">
      <alignment horizontal="left"/>
    </xf>
    <xf numFmtId="0" fontId="26" fillId="2" borderId="7" xfId="0" applyFont="1" applyFill="1" applyBorder="1" applyAlignment="1">
      <alignment horizontal="left"/>
    </xf>
    <xf numFmtId="0" fontId="26" fillId="2" borderId="0" xfId="0" applyFont="1" applyFill="1" applyBorder="1" applyAlignment="1">
      <alignment horizontal="left" vertical="top" wrapText="1"/>
    </xf>
    <xf numFmtId="0" fontId="5" fillId="2" borderId="0" xfId="0" applyFont="1" applyFill="1" applyBorder="1" applyAlignment="1">
      <alignment horizontal="center" vertical="center"/>
    </xf>
    <xf numFmtId="0" fontId="5" fillId="2" borderId="0" xfId="0" applyFont="1" applyFill="1" applyAlignment="1">
      <alignment horizontal="center"/>
    </xf>
    <xf numFmtId="0" fontId="7" fillId="2" borderId="0" xfId="0" applyFont="1" applyFill="1" applyBorder="1" applyAlignment="1">
      <alignment horizontal="center" vertical="top"/>
    </xf>
    <xf numFmtId="0" fontId="12" fillId="2" borderId="0" xfId="0" applyFont="1" applyFill="1" applyBorder="1" applyAlignment="1">
      <alignment horizontal="right"/>
    </xf>
    <xf numFmtId="0" fontId="12" fillId="2" borderId="0" xfId="0" applyFont="1" applyFill="1" applyBorder="1" applyAlignment="1">
      <alignment horizontal="left" vertical="top" wrapText="1"/>
    </xf>
    <xf numFmtId="0" fontId="8" fillId="2" borderId="0" xfId="0" applyFont="1" applyFill="1" applyBorder="1" applyAlignment="1">
      <alignment horizontal="left" vertical="top" wrapText="1"/>
    </xf>
    <xf numFmtId="0" fontId="8" fillId="2" borderId="7" xfId="0" applyFont="1" applyFill="1" applyBorder="1" applyAlignment="1">
      <alignment horizontal="left" vertical="top" wrapText="1"/>
    </xf>
    <xf numFmtId="0" fontId="2" fillId="2" borderId="3" xfId="0" applyFont="1" applyFill="1" applyBorder="1" applyAlignment="1">
      <alignment horizontal="center" vertical="top" wrapText="1"/>
    </xf>
    <xf numFmtId="0" fontId="2" fillId="2" borderId="9" xfId="0" applyFont="1" applyFill="1" applyBorder="1" applyAlignment="1">
      <alignment horizontal="center" vertical="top" wrapText="1"/>
    </xf>
    <xf numFmtId="0" fontId="19" fillId="2" borderId="1" xfId="0" applyFont="1" applyFill="1" applyBorder="1" applyAlignment="1">
      <alignment horizontal="center" vertical="top" wrapText="1"/>
    </xf>
    <xf numFmtId="0" fontId="0" fillId="2" borderId="0" xfId="0" applyFont="1" applyFill="1" applyBorder="1" applyAlignment="1">
      <alignment horizontal="right"/>
    </xf>
    <xf numFmtId="0" fontId="2" fillId="2" borderId="13" xfId="0" applyFont="1" applyFill="1" applyBorder="1" applyAlignment="1">
      <alignment horizontal="center" vertical="top" wrapText="1"/>
    </xf>
    <xf numFmtId="0" fontId="2" fillId="2" borderId="1" xfId="0" applyFont="1" applyFill="1" applyBorder="1" applyAlignment="1">
      <alignment horizontal="center" vertical="top"/>
    </xf>
    <xf numFmtId="0" fontId="7" fillId="2" borderId="0" xfId="0" applyFont="1" applyFill="1" applyBorder="1" applyAlignment="1">
      <alignment horizontal="center"/>
    </xf>
    <xf numFmtId="0" fontId="7" fillId="2" borderId="0" xfId="0" applyFont="1" applyFill="1" applyBorder="1" applyAlignment="1">
      <alignment horizontal="center" vertical="center"/>
    </xf>
    <xf numFmtId="0" fontId="2" fillId="2" borderId="0" xfId="0" applyFont="1" applyFill="1" applyBorder="1" applyAlignment="1">
      <alignment horizontal="right"/>
    </xf>
    <xf numFmtId="0" fontId="19" fillId="2" borderId="1" xfId="0" applyFont="1" applyFill="1" applyBorder="1" applyAlignment="1">
      <alignment horizontal="center" vertical="top"/>
    </xf>
    <xf numFmtId="0" fontId="8" fillId="2" borderId="0" xfId="0" applyFont="1" applyFill="1" applyAlignment="1">
      <alignment horizontal="right" vertical="center" wrapText="1"/>
    </xf>
    <xf numFmtId="0" fontId="29" fillId="2" borderId="0" xfId="0" applyFont="1" applyFill="1" applyAlignment="1">
      <alignment horizontal="center" vertical="center" wrapText="1"/>
    </xf>
    <xf numFmtId="0" fontId="29" fillId="2" borderId="0" xfId="0" applyFont="1" applyFill="1" applyAlignment="1">
      <alignment horizontal="center" wrapText="1"/>
    </xf>
    <xf numFmtId="0" fontId="0" fillId="2" borderId="0" xfId="0" applyFont="1" applyFill="1" applyAlignment="1">
      <alignment horizontal="left" wrapText="1"/>
    </xf>
    <xf numFmtId="0" fontId="7" fillId="2" borderId="0" xfId="0" applyFont="1" applyFill="1" applyBorder="1" applyAlignment="1">
      <alignment horizontal="center" vertical="center" wrapText="1"/>
    </xf>
    <xf numFmtId="0" fontId="7" fillId="2" borderId="0" xfId="0" applyFont="1" applyFill="1" applyBorder="1" applyAlignment="1">
      <alignment horizontal="center" wrapText="1"/>
    </xf>
    <xf numFmtId="0" fontId="0" fillId="2" borderId="8" xfId="0" applyFont="1" applyFill="1" applyBorder="1" applyAlignment="1">
      <alignment horizontal="right" vertical="center" wrapText="1"/>
    </xf>
    <xf numFmtId="0" fontId="0" fillId="2" borderId="7" xfId="0" applyFill="1" applyBorder="1" applyAlignment="1">
      <alignment horizontal="left" vertical="top" wrapText="1"/>
    </xf>
    <xf numFmtId="0" fontId="23" fillId="2" borderId="0" xfId="0" applyFont="1" applyFill="1" applyBorder="1" applyAlignment="1">
      <alignment horizontal="left" vertical="top" wrapText="1"/>
    </xf>
    <xf numFmtId="0" fontId="2" fillId="2" borderId="0" xfId="0" applyFont="1" applyFill="1" applyBorder="1" applyAlignment="1">
      <alignment horizontal="center" vertical="center" wrapText="1"/>
    </xf>
    <xf numFmtId="0" fontId="2" fillId="2" borderId="8" xfId="0" applyFont="1" applyFill="1" applyBorder="1" applyAlignment="1">
      <alignment horizontal="right" vertical="center" wrapText="1"/>
    </xf>
    <xf numFmtId="0" fontId="2" fillId="2" borderId="13"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13"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15" fillId="2" borderId="0" xfId="0" applyFont="1" applyFill="1" applyBorder="1" applyAlignment="1">
      <alignment horizontal="center" wrapText="1"/>
    </xf>
    <xf numFmtId="0" fontId="4" fillId="2" borderId="0" xfId="0" applyFont="1" applyFill="1" applyBorder="1" applyAlignment="1">
      <alignment horizontal="right" vertical="center" wrapText="1"/>
    </xf>
    <xf numFmtId="0" fontId="20" fillId="2" borderId="0" xfId="0" applyFont="1" applyFill="1" applyBorder="1" applyAlignment="1">
      <alignment horizontal="left" vertical="center" wrapText="1"/>
    </xf>
    <xf numFmtId="0" fontId="15" fillId="2" borderId="0" xfId="0" applyFont="1" applyFill="1" applyBorder="1" applyAlignment="1">
      <alignment horizontal="center" vertical="center" wrapText="1"/>
    </xf>
    <xf numFmtId="0" fontId="14" fillId="2" borderId="1" xfId="0" applyFont="1" applyFill="1" applyBorder="1" applyAlignment="1">
      <alignment vertical="center"/>
    </xf>
    <xf numFmtId="0" fontId="8" fillId="2" borderId="7" xfId="0" applyFont="1" applyFill="1" applyBorder="1" applyAlignment="1">
      <alignment horizontal="right"/>
    </xf>
    <xf numFmtId="3" fontId="14" fillId="2" borderId="1" xfId="0" applyNumberFormat="1" applyFont="1" applyFill="1" applyBorder="1" applyAlignment="1">
      <alignment horizontal="right" vertical="center"/>
    </xf>
    <xf numFmtId="49" fontId="8" fillId="2" borderId="8" xfId="0" applyNumberFormat="1" applyFont="1" applyFill="1" applyBorder="1" applyAlignment="1">
      <alignment horizontal="right" vertical="center"/>
    </xf>
    <xf numFmtId="0" fontId="14" fillId="2" borderId="1" xfId="0" applyFont="1" applyFill="1" applyBorder="1" applyAlignment="1">
      <alignment horizontal="right" vertical="center"/>
    </xf>
    <xf numFmtId="0" fontId="13" fillId="2" borderId="1" xfId="0" applyFont="1" applyFill="1" applyBorder="1" applyAlignment="1">
      <alignment vertical="center"/>
    </xf>
    <xf numFmtId="3" fontId="13" fillId="2" borderId="1" xfId="0" applyNumberFormat="1" applyFont="1" applyFill="1" applyBorder="1" applyAlignment="1">
      <alignment horizontal="right" vertical="center"/>
    </xf>
    <xf numFmtId="0" fontId="14" fillId="2" borderId="1" xfId="0" applyFont="1" applyFill="1" applyBorder="1" applyAlignment="1">
      <alignment vertical="center" wrapText="1"/>
    </xf>
    <xf numFmtId="49" fontId="7" fillId="2" borderId="0" xfId="0" applyNumberFormat="1" applyFont="1" applyFill="1" applyBorder="1" applyAlignment="1">
      <alignment horizontal="center" vertical="center"/>
    </xf>
    <xf numFmtId="0" fontId="8" fillId="2" borderId="0" xfId="0" applyFont="1" applyFill="1" applyBorder="1" applyAlignment="1">
      <alignment horizontal="left" vertical="center"/>
    </xf>
    <xf numFmtId="0" fontId="15" fillId="2" borderId="0" xfId="0" applyFont="1" applyFill="1" applyBorder="1" applyAlignment="1">
      <alignment horizontal="center" vertical="top"/>
    </xf>
    <xf numFmtId="49" fontId="0" fillId="2" borderId="8" xfId="0" applyNumberFormat="1" applyFont="1" applyFill="1" applyBorder="1" applyAlignment="1">
      <alignment horizontal="right" vertical="center"/>
    </xf>
    <xf numFmtId="0" fontId="10" fillId="2" borderId="0" xfId="0" applyFont="1" applyFill="1" applyBorder="1" applyAlignment="1">
      <alignment horizontal="left" vertical="center"/>
    </xf>
    <xf numFmtId="0" fontId="14" fillId="2" borderId="10" xfId="0" applyFont="1" applyFill="1" applyBorder="1" applyAlignment="1">
      <alignment vertical="center" wrapText="1"/>
    </xf>
    <xf numFmtId="0" fontId="14" fillId="2" borderId="15" xfId="0" applyFont="1" applyFill="1" applyBorder="1" applyAlignment="1">
      <alignment vertical="center" wrapText="1"/>
    </xf>
    <xf numFmtId="0" fontId="13" fillId="2" borderId="14" xfId="0" applyFont="1" applyFill="1" applyBorder="1" applyAlignment="1">
      <alignment vertical="center"/>
    </xf>
    <xf numFmtId="0" fontId="13" fillId="2" borderId="12" xfId="0" applyFont="1" applyFill="1" applyBorder="1" applyAlignment="1">
      <alignment vertical="center"/>
    </xf>
    <xf numFmtId="3" fontId="13" fillId="2" borderId="2" xfId="0" applyNumberFormat="1" applyFont="1" applyFill="1" applyBorder="1" applyAlignment="1">
      <alignment horizontal="right" vertical="center"/>
    </xf>
    <xf numFmtId="0" fontId="8" fillId="2" borderId="0" xfId="0" applyFont="1" applyFill="1" applyBorder="1" applyAlignment="1">
      <alignment horizontal="left" wrapText="1"/>
    </xf>
    <xf numFmtId="0" fontId="12" fillId="2" borderId="0" xfId="6" applyFont="1" applyFill="1" applyBorder="1" applyAlignment="1">
      <alignment horizontal="left" vertical="center" wrapText="1"/>
    </xf>
    <xf numFmtId="0" fontId="12" fillId="2" borderId="7" xfId="6" applyFont="1" applyFill="1" applyBorder="1" applyAlignment="1">
      <alignment horizontal="right" vertical="center" wrapText="1"/>
    </xf>
    <xf numFmtId="0" fontId="14" fillId="2" borderId="3" xfId="0" applyFont="1" applyFill="1" applyBorder="1" applyAlignment="1">
      <alignment vertical="center" wrapText="1"/>
    </xf>
    <xf numFmtId="0" fontId="14" fillId="2" borderId="3" xfId="0" applyFont="1" applyFill="1" applyBorder="1" applyAlignment="1">
      <alignment vertical="center"/>
    </xf>
    <xf numFmtId="0" fontId="7" fillId="2" borderId="8" xfId="0" applyFont="1" applyFill="1" applyBorder="1" applyAlignment="1">
      <alignment horizontal="center" vertical="top"/>
    </xf>
    <xf numFmtId="0" fontId="12" fillId="2" borderId="7" xfId="6" applyFont="1" applyFill="1" applyBorder="1" applyAlignment="1">
      <alignment horizontal="right" vertical="center"/>
    </xf>
    <xf numFmtId="0" fontId="2" fillId="2" borderId="1" xfId="0" applyFont="1" applyFill="1" applyBorder="1" applyAlignment="1">
      <alignment horizontal="center" vertical="top" wrapText="1"/>
    </xf>
    <xf numFmtId="0" fontId="13" fillId="2" borderId="1" xfId="0" applyFont="1" applyFill="1" applyBorder="1" applyAlignment="1">
      <alignment horizontal="center" vertical="top" wrapText="1"/>
    </xf>
    <xf numFmtId="0" fontId="13" fillId="2" borderId="1"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11"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4" fillId="2" borderId="0" xfId="8" applyFont="1" applyFill="1" applyBorder="1" applyAlignment="1">
      <alignment horizontal="left" vertical="top"/>
    </xf>
    <xf numFmtId="0" fontId="3" fillId="2" borderId="0" xfId="8" applyFont="1" applyFill="1" applyBorder="1" applyAlignment="1">
      <alignment horizontal="left" vertical="top"/>
    </xf>
    <xf numFmtId="0" fontId="15" fillId="2" borderId="0" xfId="8" applyFont="1" applyFill="1" applyBorder="1" applyAlignment="1">
      <alignment horizontal="center" wrapText="1"/>
    </xf>
    <xf numFmtId="0" fontId="3" fillId="2" borderId="7" xfId="8" applyFont="1" applyFill="1" applyBorder="1" applyAlignment="1">
      <alignment horizontal="left" vertical="top"/>
    </xf>
    <xf numFmtId="0" fontId="12" fillId="2" borderId="0" xfId="8" applyFont="1" applyFill="1" applyBorder="1" applyAlignment="1">
      <alignment horizontal="right"/>
    </xf>
    <xf numFmtId="0" fontId="15" fillId="2" borderId="0" xfId="8" applyFont="1" applyFill="1" applyBorder="1" applyAlignment="1">
      <alignment horizontal="center" vertical="top" wrapText="1"/>
    </xf>
    <xf numFmtId="0" fontId="3" fillId="2" borderId="0" xfId="9" applyFont="1" applyFill="1" applyBorder="1" applyAlignment="1">
      <alignment horizontal="left" vertical="top" wrapText="1"/>
    </xf>
    <xf numFmtId="0" fontId="3" fillId="2" borderId="8" xfId="9" applyFont="1" applyFill="1" applyBorder="1" applyAlignment="1">
      <alignment horizontal="right"/>
    </xf>
    <xf numFmtId="0" fontId="5" fillId="2" borderId="11" xfId="9" applyFont="1" applyFill="1" applyBorder="1" applyAlignment="1">
      <alignment horizontal="center"/>
    </xf>
    <xf numFmtId="0" fontId="5" fillId="2" borderId="2" xfId="9" applyFont="1" applyFill="1" applyBorder="1" applyAlignment="1">
      <alignment horizontal="center"/>
    </xf>
    <xf numFmtId="0" fontId="15" fillId="2" borderId="0" xfId="9" applyFont="1" applyFill="1" applyBorder="1" applyAlignment="1">
      <alignment horizontal="center" vertical="center"/>
    </xf>
    <xf numFmtId="0" fontId="3" fillId="2" borderId="7" xfId="9" applyFont="1" applyFill="1" applyBorder="1" applyAlignment="1">
      <alignment horizontal="left" vertical="top" wrapText="1"/>
    </xf>
    <xf numFmtId="0" fontId="0" fillId="2" borderId="8" xfId="0" applyFont="1" applyFill="1" applyBorder="1" applyAlignment="1">
      <alignment horizontal="right"/>
    </xf>
    <xf numFmtId="0" fontId="12" fillId="2" borderId="7" xfId="1" applyFont="1" applyFill="1" applyBorder="1" applyAlignment="1">
      <alignment horizontal="left" vertical="top" wrapText="1"/>
    </xf>
    <xf numFmtId="0" fontId="8" fillId="2" borderId="0" xfId="0" applyFont="1" applyFill="1" applyAlignment="1">
      <alignment horizontal="left" vertical="top" wrapText="1"/>
    </xf>
    <xf numFmtId="0" fontId="12" fillId="2" borderId="0" xfId="1" applyFont="1" applyFill="1" applyBorder="1" applyAlignment="1">
      <alignment horizontal="center" vertical="top" wrapText="1"/>
    </xf>
    <xf numFmtId="0" fontId="15" fillId="2" borderId="0" xfId="1" applyFont="1" applyFill="1" applyBorder="1" applyAlignment="1">
      <alignment horizontal="center" wrapText="1"/>
    </xf>
    <xf numFmtId="0" fontId="15" fillId="2" borderId="8" xfId="1" applyFont="1" applyFill="1" applyBorder="1" applyAlignment="1">
      <alignment horizontal="center" vertical="top" wrapText="1"/>
    </xf>
  </cellXfs>
  <cellStyles count="10">
    <cellStyle name="Normal" xfId="0" builtinId="0"/>
    <cellStyle name="Normal 10" xfId="9"/>
    <cellStyle name="Normal 14" xfId="1"/>
    <cellStyle name="Normal 15" xfId="2"/>
    <cellStyle name="Normal 16" xfId="3"/>
    <cellStyle name="Normal 2" xfId="5"/>
    <cellStyle name="Normal 3" xfId="4"/>
    <cellStyle name="Normal 5" xfId="6"/>
    <cellStyle name="Normal 6" xfId="7"/>
    <cellStyle name="Normal 9" xfId="8"/>
  </cellStyles>
  <dxfs count="0"/>
  <tableStyles count="0" defaultTableStyle="TableStyleMedium9" defaultPivotStyle="PivotStyleLight16"/>
  <colors>
    <mruColors>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249977111117893"/>
  </sheetPr>
  <dimension ref="A1:AD45"/>
  <sheetViews>
    <sheetView tabSelected="1" view="pageBreakPreview" topLeftCell="O1" zoomScale="85" zoomScaleNormal="55" zoomScaleSheetLayoutView="85" workbookViewId="0">
      <selection activeCell="W38" sqref="W38"/>
    </sheetView>
  </sheetViews>
  <sheetFormatPr defaultRowHeight="15" x14ac:dyDescent="0.25"/>
  <cols>
    <col min="1" max="1" width="9.140625" style="2"/>
    <col min="2" max="2" width="20" style="2" customWidth="1"/>
    <col min="3" max="3" width="12.85546875" style="2" bestFit="1" customWidth="1"/>
    <col min="4" max="4" width="16.7109375" style="2" customWidth="1"/>
    <col min="5" max="5" width="9.140625" style="2"/>
    <col min="6" max="6" width="10.28515625" style="2" customWidth="1"/>
    <col min="7" max="7" width="10.5703125" style="2" customWidth="1"/>
    <col min="8" max="9" width="9.140625" style="2"/>
    <col min="10" max="10" width="19" style="2" customWidth="1"/>
    <col min="11" max="12" width="9.140625" style="2"/>
    <col min="13" max="13" width="10.140625" style="2" customWidth="1"/>
    <col min="14" max="16" width="9.140625" style="2"/>
    <col min="17" max="17" width="12.42578125" style="2" customWidth="1"/>
    <col min="18" max="18" width="9.140625" style="2"/>
    <col min="19" max="19" width="19.42578125" style="2" customWidth="1"/>
    <col min="20" max="21" width="9.140625" style="2"/>
    <col min="22" max="22" width="11" style="2" customWidth="1"/>
    <col min="23" max="23" width="17.85546875" style="2" bestFit="1" customWidth="1"/>
    <col min="24" max="24" width="26.5703125" style="2" customWidth="1"/>
    <col min="25" max="25" width="16.28515625" style="2" customWidth="1"/>
    <col min="26" max="26" width="21.28515625" style="13" customWidth="1"/>
    <col min="27" max="29" width="9.140625" style="2"/>
    <col min="30" max="30" width="22.85546875" style="2" bestFit="1" customWidth="1"/>
    <col min="31" max="16384" width="9.140625" style="2"/>
  </cols>
  <sheetData>
    <row r="1" spans="1:30" ht="15" customHeight="1" x14ac:dyDescent="0.25">
      <c r="A1" s="285" t="s">
        <v>798</v>
      </c>
      <c r="B1" s="285"/>
      <c r="C1" s="285"/>
      <c r="D1" s="285"/>
      <c r="E1" s="285"/>
      <c r="F1" s="285"/>
      <c r="G1" s="285"/>
      <c r="H1" s="285"/>
      <c r="I1" s="285" t="s">
        <v>798</v>
      </c>
      <c r="J1" s="285"/>
      <c r="K1" s="285"/>
      <c r="L1" s="285"/>
      <c r="M1" s="285"/>
      <c r="N1" s="285"/>
      <c r="O1" s="285"/>
      <c r="P1" s="285"/>
      <c r="Q1" s="285"/>
      <c r="R1" s="285" t="s">
        <v>798</v>
      </c>
      <c r="S1" s="285"/>
      <c r="T1" s="285"/>
      <c r="U1" s="285"/>
      <c r="V1" s="285"/>
      <c r="W1" s="285"/>
      <c r="X1" s="285"/>
      <c r="Y1" s="285" t="s">
        <v>798</v>
      </c>
      <c r="Z1" s="285"/>
      <c r="AA1" s="285"/>
      <c r="AB1" s="285"/>
      <c r="AC1" s="285"/>
      <c r="AD1" s="285"/>
    </row>
    <row r="2" spans="1:30" ht="15.75" x14ac:dyDescent="0.25">
      <c r="A2" s="286" t="s">
        <v>938</v>
      </c>
      <c r="B2" s="286"/>
      <c r="C2" s="286"/>
      <c r="D2" s="286"/>
      <c r="E2" s="286"/>
      <c r="F2" s="286"/>
      <c r="G2" s="286"/>
      <c r="H2" s="286"/>
      <c r="I2" s="286" t="s">
        <v>938</v>
      </c>
      <c r="J2" s="286"/>
      <c r="K2" s="286"/>
      <c r="L2" s="286"/>
      <c r="M2" s="286"/>
      <c r="N2" s="286"/>
      <c r="O2" s="286"/>
      <c r="P2" s="286"/>
      <c r="Q2" s="286"/>
      <c r="R2" s="286" t="s">
        <v>938</v>
      </c>
      <c r="S2" s="286"/>
      <c r="T2" s="286"/>
      <c r="U2" s="286"/>
      <c r="V2" s="286"/>
      <c r="W2" s="286"/>
      <c r="X2" s="286"/>
      <c r="Y2" s="286" t="s">
        <v>938</v>
      </c>
      <c r="Z2" s="286"/>
      <c r="AA2" s="286"/>
      <c r="AB2" s="286"/>
      <c r="AC2" s="286"/>
      <c r="AD2" s="286"/>
    </row>
    <row r="3" spans="1:30" x14ac:dyDescent="0.25">
      <c r="A3" s="11"/>
      <c r="B3" s="11"/>
      <c r="C3" s="11"/>
      <c r="D3" s="11"/>
      <c r="E3" s="11"/>
      <c r="F3" s="11"/>
      <c r="G3" s="289" t="s">
        <v>0</v>
      </c>
      <c r="H3" s="289"/>
      <c r="I3" s="24"/>
      <c r="J3" s="24"/>
      <c r="K3" s="24"/>
      <c r="L3" s="24"/>
      <c r="M3" s="24"/>
      <c r="N3" s="24"/>
      <c r="O3" s="24"/>
      <c r="P3" s="289" t="s">
        <v>0</v>
      </c>
      <c r="Q3" s="289"/>
      <c r="R3" s="11"/>
      <c r="S3" s="25"/>
      <c r="T3" s="11"/>
      <c r="U3" s="24"/>
      <c r="V3" s="24"/>
      <c r="W3" s="289" t="s">
        <v>0</v>
      </c>
      <c r="X3" s="289"/>
      <c r="Y3" s="11"/>
      <c r="Z3" s="25"/>
      <c r="AA3" s="11"/>
      <c r="AB3" s="24"/>
      <c r="AD3" s="272" t="s">
        <v>0</v>
      </c>
    </row>
    <row r="4" spans="1:30" s="1" customFormat="1" ht="60" customHeight="1" x14ac:dyDescent="0.25">
      <c r="A4" s="279" t="s">
        <v>1145</v>
      </c>
      <c r="B4" s="279" t="s">
        <v>1144</v>
      </c>
      <c r="C4" s="279" t="s">
        <v>810</v>
      </c>
      <c r="D4" s="279" t="s">
        <v>811</v>
      </c>
      <c r="E4" s="279" t="s">
        <v>812</v>
      </c>
      <c r="F4" s="290" t="s">
        <v>813</v>
      </c>
      <c r="G4" s="290"/>
      <c r="H4" s="290"/>
      <c r="I4" s="279" t="s">
        <v>1145</v>
      </c>
      <c r="J4" s="279" t="s">
        <v>1144</v>
      </c>
      <c r="K4" s="290" t="s">
        <v>817</v>
      </c>
      <c r="L4" s="290"/>
      <c r="M4" s="290"/>
      <c r="N4" s="290"/>
      <c r="O4" s="290" t="s">
        <v>824</v>
      </c>
      <c r="P4" s="290"/>
      <c r="Q4" s="290"/>
      <c r="R4" s="279" t="s">
        <v>1145</v>
      </c>
      <c r="S4" s="279" t="s">
        <v>1144</v>
      </c>
      <c r="T4" s="279" t="s">
        <v>825</v>
      </c>
      <c r="U4" s="279" t="s">
        <v>826</v>
      </c>
      <c r="V4" s="279" t="s">
        <v>827</v>
      </c>
      <c r="W4" s="287" t="s">
        <v>828</v>
      </c>
      <c r="X4" s="279" t="s">
        <v>829</v>
      </c>
      <c r="Y4" s="279" t="s">
        <v>1145</v>
      </c>
      <c r="Z4" s="279" t="s">
        <v>1144</v>
      </c>
      <c r="AA4" s="279" t="s">
        <v>1150</v>
      </c>
      <c r="AB4" s="279" t="s">
        <v>830</v>
      </c>
      <c r="AC4" s="281" t="s">
        <v>831</v>
      </c>
      <c r="AD4" s="281" t="s">
        <v>851</v>
      </c>
    </row>
    <row r="5" spans="1:30" s="1" customFormat="1" ht="181.5" customHeight="1" x14ac:dyDescent="0.25">
      <c r="A5" s="282"/>
      <c r="B5" s="282"/>
      <c r="C5" s="280"/>
      <c r="D5" s="280"/>
      <c r="E5" s="280"/>
      <c r="F5" s="3" t="s">
        <v>814</v>
      </c>
      <c r="G5" s="3" t="s">
        <v>815</v>
      </c>
      <c r="H5" s="4" t="s">
        <v>816</v>
      </c>
      <c r="I5" s="282"/>
      <c r="J5" s="282"/>
      <c r="K5" s="4" t="s">
        <v>818</v>
      </c>
      <c r="L5" s="12" t="s">
        <v>832</v>
      </c>
      <c r="M5" s="4" t="s">
        <v>819</v>
      </c>
      <c r="N5" s="4" t="s">
        <v>820</v>
      </c>
      <c r="O5" s="4" t="s">
        <v>821</v>
      </c>
      <c r="P5" s="5" t="s">
        <v>822</v>
      </c>
      <c r="Q5" s="4" t="s">
        <v>823</v>
      </c>
      <c r="R5" s="282"/>
      <c r="S5" s="282"/>
      <c r="T5" s="280"/>
      <c r="U5" s="280"/>
      <c r="V5" s="280"/>
      <c r="W5" s="288"/>
      <c r="X5" s="280"/>
      <c r="Y5" s="282"/>
      <c r="Z5" s="282"/>
      <c r="AA5" s="280"/>
      <c r="AB5" s="280"/>
      <c r="AC5" s="280"/>
      <c r="AD5" s="282"/>
    </row>
    <row r="6" spans="1:30" s="278" customFormat="1" ht="15.75" customHeight="1" x14ac:dyDescent="0.25">
      <c r="A6" s="262">
        <v>1</v>
      </c>
      <c r="B6" s="262">
        <v>2</v>
      </c>
      <c r="C6" s="5">
        <v>3</v>
      </c>
      <c r="D6" s="5">
        <v>4</v>
      </c>
      <c r="E6" s="5">
        <v>5</v>
      </c>
      <c r="F6" s="5">
        <v>6</v>
      </c>
      <c r="G6" s="5">
        <v>7</v>
      </c>
      <c r="H6" s="273">
        <v>8</v>
      </c>
      <c r="I6" s="262">
        <v>1</v>
      </c>
      <c r="J6" s="262">
        <v>2</v>
      </c>
      <c r="K6" s="273">
        <v>9</v>
      </c>
      <c r="L6" s="273">
        <v>10</v>
      </c>
      <c r="M6" s="273">
        <v>11</v>
      </c>
      <c r="N6" s="273">
        <v>12</v>
      </c>
      <c r="O6" s="273">
        <v>13</v>
      </c>
      <c r="P6" s="5">
        <v>14</v>
      </c>
      <c r="Q6" s="273">
        <v>15</v>
      </c>
      <c r="R6" s="262">
        <v>1</v>
      </c>
      <c r="S6" s="262">
        <v>2</v>
      </c>
      <c r="T6" s="5">
        <v>16</v>
      </c>
      <c r="U6" s="5">
        <v>17</v>
      </c>
      <c r="V6" s="5">
        <v>18</v>
      </c>
      <c r="W6" s="277">
        <v>19</v>
      </c>
      <c r="X6" s="5">
        <v>20</v>
      </c>
      <c r="Y6" s="262">
        <v>1</v>
      </c>
      <c r="Z6" s="262">
        <v>2</v>
      </c>
      <c r="AA6" s="5">
        <v>21</v>
      </c>
      <c r="AB6" s="5">
        <v>22</v>
      </c>
      <c r="AC6" s="5">
        <v>23</v>
      </c>
      <c r="AD6" s="262">
        <v>3</v>
      </c>
    </row>
    <row r="7" spans="1:30" x14ac:dyDescent="0.25">
      <c r="A7" s="7">
        <v>1</v>
      </c>
      <c r="B7" s="14" t="s">
        <v>113</v>
      </c>
      <c r="C7" s="8">
        <v>16276</v>
      </c>
      <c r="D7" s="276">
        <f>E7+H7+N7+Q7+T7</f>
        <v>16276.322</v>
      </c>
      <c r="E7" s="27">
        <v>3663.2779999999998</v>
      </c>
      <c r="F7" s="27">
        <v>2002.1510000000001</v>
      </c>
      <c r="G7" s="27">
        <v>1350.579</v>
      </c>
      <c r="H7" s="26">
        <f>F7+G7</f>
        <v>3352.73</v>
      </c>
      <c r="I7" s="7">
        <v>1</v>
      </c>
      <c r="J7" s="14" t="s">
        <v>113</v>
      </c>
      <c r="K7" s="27">
        <v>213.67099999999999</v>
      </c>
      <c r="L7" s="27">
        <v>159.399</v>
      </c>
      <c r="M7" s="27">
        <v>391.40499999999997</v>
      </c>
      <c r="N7" s="26">
        <f>K7+L7+M7</f>
        <v>764.47499999999991</v>
      </c>
      <c r="O7" s="27">
        <v>858.33399999999995</v>
      </c>
      <c r="P7" s="27">
        <v>1401.4549999999999</v>
      </c>
      <c r="Q7" s="26">
        <f>O7+P7</f>
        <v>2259.7889999999998</v>
      </c>
      <c r="R7" s="7">
        <v>1</v>
      </c>
      <c r="S7" s="14" t="s">
        <v>113</v>
      </c>
      <c r="T7" s="27">
        <v>6236.05</v>
      </c>
      <c r="U7" s="27">
        <v>7689.82</v>
      </c>
      <c r="V7" s="27">
        <f>U7-T7</f>
        <v>1453.7699999999995</v>
      </c>
      <c r="W7" s="28">
        <f>U7/T7*100</f>
        <v>123.31235317228052</v>
      </c>
      <c r="X7" s="274">
        <f>L7+M7+Q7+T7</f>
        <v>9046.643</v>
      </c>
      <c r="Y7" s="7">
        <v>1</v>
      </c>
      <c r="Z7" s="14" t="s">
        <v>113</v>
      </c>
      <c r="AA7" s="274">
        <f>P7+T7</f>
        <v>7637.5050000000001</v>
      </c>
      <c r="AB7" s="274">
        <f>D7-X7</f>
        <v>7229.6790000000001</v>
      </c>
      <c r="AC7" s="274">
        <f>D7-AA7</f>
        <v>8638.8169999999991</v>
      </c>
      <c r="AD7" s="14" t="s">
        <v>940</v>
      </c>
    </row>
    <row r="8" spans="1:30" x14ac:dyDescent="0.25">
      <c r="A8" s="7">
        <v>2</v>
      </c>
      <c r="B8" s="8" t="s">
        <v>114</v>
      </c>
      <c r="C8" s="8">
        <v>8374</v>
      </c>
      <c r="D8" s="276">
        <f t="shared" ref="D8:D42" si="0">E8+H8+N8+Q8+T8</f>
        <v>7228.1410000000005</v>
      </c>
      <c r="E8" s="15">
        <v>6725</v>
      </c>
      <c r="F8" s="27">
        <v>24.61</v>
      </c>
      <c r="G8" s="27">
        <v>37.369</v>
      </c>
      <c r="H8" s="26">
        <f t="shared" ref="H8:H43" si="1">F8+G8</f>
        <v>61.978999999999999</v>
      </c>
      <c r="I8" s="7">
        <v>2</v>
      </c>
      <c r="J8" s="8" t="s">
        <v>114</v>
      </c>
      <c r="K8" s="27">
        <v>17.817</v>
      </c>
      <c r="L8" s="27">
        <v>35.1</v>
      </c>
      <c r="M8" s="27">
        <v>62.463000000000001</v>
      </c>
      <c r="N8" s="26">
        <f t="shared" ref="N8:N43" si="2">K8+L8+M8</f>
        <v>115.38</v>
      </c>
      <c r="O8" s="27">
        <v>64.682000000000002</v>
      </c>
      <c r="P8" s="27">
        <v>35.936</v>
      </c>
      <c r="Q8" s="26">
        <f t="shared" ref="Q8:Q42" si="3">O8+P8</f>
        <v>100.61799999999999</v>
      </c>
      <c r="R8" s="7">
        <v>2</v>
      </c>
      <c r="S8" s="8" t="s">
        <v>114</v>
      </c>
      <c r="T8" s="27">
        <v>225.16399999999999</v>
      </c>
      <c r="U8" s="27">
        <v>299</v>
      </c>
      <c r="V8" s="27">
        <f t="shared" ref="V8:V42" si="4">U8-T8</f>
        <v>73.836000000000013</v>
      </c>
      <c r="W8" s="28">
        <f t="shared" ref="W8:W43" si="5">U8/T8*100</f>
        <v>132.79209820397577</v>
      </c>
      <c r="X8" s="274">
        <f t="shared" ref="X8:X43" si="6">L8+M8+Q8+T8</f>
        <v>423.34499999999997</v>
      </c>
      <c r="Y8" s="7">
        <v>2</v>
      </c>
      <c r="Z8" s="8" t="s">
        <v>114</v>
      </c>
      <c r="AA8" s="274">
        <f t="shared" ref="AA8:AA43" si="7">P8+T8</f>
        <v>261.09999999999997</v>
      </c>
      <c r="AB8" s="274">
        <f t="shared" ref="AB8:AB43" si="8">D8-X8</f>
        <v>6804.7960000000003</v>
      </c>
      <c r="AC8" s="274">
        <f t="shared" ref="AC8:AC43" si="9">D8-AA8</f>
        <v>6967.0410000000002</v>
      </c>
      <c r="AD8" s="8" t="s">
        <v>941</v>
      </c>
    </row>
    <row r="9" spans="1:30" x14ac:dyDescent="0.25">
      <c r="A9" s="7">
        <v>3</v>
      </c>
      <c r="B9" s="8" t="s">
        <v>132</v>
      </c>
      <c r="C9" s="8">
        <v>7844</v>
      </c>
      <c r="D9" s="276">
        <f t="shared" si="0"/>
        <v>7843.7999999999993</v>
      </c>
      <c r="E9" s="27">
        <v>1852.6759999999999</v>
      </c>
      <c r="F9" s="27">
        <v>1270.7180000000001</v>
      </c>
      <c r="G9" s="27">
        <v>1189.5989999999999</v>
      </c>
      <c r="H9" s="26">
        <f t="shared" si="1"/>
        <v>2460.317</v>
      </c>
      <c r="I9" s="7">
        <v>3</v>
      </c>
      <c r="J9" s="8" t="s">
        <v>132</v>
      </c>
      <c r="K9" s="27">
        <v>167.089</v>
      </c>
      <c r="L9" s="27">
        <v>219.68600000000001</v>
      </c>
      <c r="M9" s="27">
        <v>141.982</v>
      </c>
      <c r="N9" s="26">
        <f t="shared" si="2"/>
        <v>528.75699999999995</v>
      </c>
      <c r="O9" s="27">
        <v>87.307000000000002</v>
      </c>
      <c r="P9" s="27">
        <v>87.418999999999997</v>
      </c>
      <c r="Q9" s="26">
        <f t="shared" si="3"/>
        <v>174.726</v>
      </c>
      <c r="R9" s="7">
        <v>3</v>
      </c>
      <c r="S9" s="8" t="s">
        <v>132</v>
      </c>
      <c r="T9" s="27">
        <v>2827.3240000000001</v>
      </c>
      <c r="U9" s="27">
        <v>4082.5940000000001</v>
      </c>
      <c r="V9" s="27">
        <f t="shared" si="4"/>
        <v>1255.27</v>
      </c>
      <c r="W9" s="28">
        <f t="shared" si="5"/>
        <v>144.39781220687831</v>
      </c>
      <c r="X9" s="274">
        <f t="shared" si="6"/>
        <v>3363.7179999999998</v>
      </c>
      <c r="Y9" s="7">
        <v>3</v>
      </c>
      <c r="Z9" s="8" t="s">
        <v>132</v>
      </c>
      <c r="AA9" s="274">
        <f t="shared" si="7"/>
        <v>2914.7429999999999</v>
      </c>
      <c r="AB9" s="274">
        <f t="shared" si="8"/>
        <v>4480.0819999999994</v>
      </c>
      <c r="AC9" s="274">
        <f t="shared" si="9"/>
        <v>4929.0569999999989</v>
      </c>
      <c r="AD9" s="8" t="s">
        <v>942</v>
      </c>
    </row>
    <row r="10" spans="1:30" x14ac:dyDescent="0.25">
      <c r="A10" s="7">
        <v>4</v>
      </c>
      <c r="B10" s="8" t="s">
        <v>133</v>
      </c>
      <c r="C10" s="8">
        <v>9416</v>
      </c>
      <c r="D10" s="276">
        <f t="shared" si="0"/>
        <v>9359.5679999999993</v>
      </c>
      <c r="E10" s="27">
        <v>621.63499999999999</v>
      </c>
      <c r="F10" s="27">
        <v>1712.0940000000001</v>
      </c>
      <c r="G10" s="27">
        <v>431.71499999999997</v>
      </c>
      <c r="H10" s="26">
        <f t="shared" si="1"/>
        <v>2143.8090000000002</v>
      </c>
      <c r="I10" s="7">
        <v>4</v>
      </c>
      <c r="J10" s="8" t="s">
        <v>133</v>
      </c>
      <c r="K10" s="27">
        <v>15.326000000000001</v>
      </c>
      <c r="L10" s="27">
        <v>247.81299999999999</v>
      </c>
      <c r="M10" s="27">
        <v>44.671999999999997</v>
      </c>
      <c r="N10" s="26">
        <f t="shared" si="2"/>
        <v>307.81100000000004</v>
      </c>
      <c r="O10" s="27">
        <v>119.411</v>
      </c>
      <c r="P10" s="27">
        <v>888.58600000000001</v>
      </c>
      <c r="Q10" s="26">
        <f t="shared" si="3"/>
        <v>1007.9970000000001</v>
      </c>
      <c r="R10" s="7">
        <v>4</v>
      </c>
      <c r="S10" s="8" t="s">
        <v>133</v>
      </c>
      <c r="T10" s="27">
        <v>5278.3159999999998</v>
      </c>
      <c r="U10" s="27">
        <v>7672.9519999999993</v>
      </c>
      <c r="V10" s="27">
        <f t="shared" si="4"/>
        <v>2394.6359999999995</v>
      </c>
      <c r="W10" s="28">
        <f t="shared" si="5"/>
        <v>145.36742400417103</v>
      </c>
      <c r="X10" s="274">
        <f t="shared" si="6"/>
        <v>6578.7979999999998</v>
      </c>
      <c r="Y10" s="7">
        <v>4</v>
      </c>
      <c r="Z10" s="8" t="s">
        <v>133</v>
      </c>
      <c r="AA10" s="274">
        <f t="shared" si="7"/>
        <v>6166.902</v>
      </c>
      <c r="AB10" s="274">
        <f t="shared" si="8"/>
        <v>2780.7699999999995</v>
      </c>
      <c r="AC10" s="274">
        <f t="shared" si="9"/>
        <v>3192.6659999999993</v>
      </c>
      <c r="AD10" s="8" t="s">
        <v>943</v>
      </c>
    </row>
    <row r="11" spans="1:30" x14ac:dyDescent="0.25">
      <c r="A11" s="7">
        <v>5</v>
      </c>
      <c r="B11" s="8" t="s">
        <v>134</v>
      </c>
      <c r="C11" s="8">
        <v>13519</v>
      </c>
      <c r="D11" s="276">
        <f t="shared" si="0"/>
        <v>13789.835999999999</v>
      </c>
      <c r="E11" s="27">
        <v>6315.53</v>
      </c>
      <c r="F11" s="27">
        <v>741.10199999999998</v>
      </c>
      <c r="G11" s="27">
        <v>288.45800000000003</v>
      </c>
      <c r="H11" s="26">
        <f t="shared" si="1"/>
        <v>1029.56</v>
      </c>
      <c r="I11" s="7">
        <v>5</v>
      </c>
      <c r="J11" s="8" t="s">
        <v>134</v>
      </c>
      <c r="K11" s="27">
        <v>886.89</v>
      </c>
      <c r="L11" s="27">
        <v>0.98299999999999998</v>
      </c>
      <c r="M11" s="27">
        <v>350.73899999999998</v>
      </c>
      <c r="N11" s="26">
        <f t="shared" si="2"/>
        <v>1238.6119999999999</v>
      </c>
      <c r="O11" s="27">
        <v>258.21100000000001</v>
      </c>
      <c r="P11" s="27">
        <v>267.18299999999999</v>
      </c>
      <c r="Q11" s="26">
        <f t="shared" si="3"/>
        <v>525.39400000000001</v>
      </c>
      <c r="R11" s="7">
        <v>5</v>
      </c>
      <c r="S11" s="8" t="s">
        <v>134</v>
      </c>
      <c r="T11" s="27">
        <v>4680.74</v>
      </c>
      <c r="U11" s="27">
        <v>5727.8929999999991</v>
      </c>
      <c r="V11" s="27">
        <f t="shared" si="4"/>
        <v>1047.1529999999993</v>
      </c>
      <c r="W11" s="28">
        <f t="shared" si="5"/>
        <v>122.37152672440681</v>
      </c>
      <c r="X11" s="274">
        <f t="shared" si="6"/>
        <v>5557.8559999999998</v>
      </c>
      <c r="Y11" s="7">
        <v>5</v>
      </c>
      <c r="Z11" s="8" t="s">
        <v>134</v>
      </c>
      <c r="AA11" s="274">
        <f t="shared" si="7"/>
        <v>4947.9229999999998</v>
      </c>
      <c r="AB11" s="274">
        <f t="shared" si="8"/>
        <v>8231.98</v>
      </c>
      <c r="AC11" s="274">
        <f t="shared" si="9"/>
        <v>8841.9130000000005</v>
      </c>
      <c r="AD11" s="8" t="s">
        <v>944</v>
      </c>
    </row>
    <row r="12" spans="1:30" x14ac:dyDescent="0.25">
      <c r="A12" s="7">
        <v>6</v>
      </c>
      <c r="B12" s="8" t="s">
        <v>135</v>
      </c>
      <c r="C12" s="8">
        <v>148</v>
      </c>
      <c r="D12" s="276">
        <f t="shared" si="0"/>
        <v>147.488</v>
      </c>
      <c r="E12" s="27">
        <v>1.4770000000000001</v>
      </c>
      <c r="F12" s="27">
        <v>75.484999999999999</v>
      </c>
      <c r="G12" s="27">
        <v>17.707999999999998</v>
      </c>
      <c r="H12" s="26">
        <f t="shared" si="1"/>
        <v>93.192999999999998</v>
      </c>
      <c r="I12" s="7">
        <v>6</v>
      </c>
      <c r="J12" s="8" t="s">
        <v>135</v>
      </c>
      <c r="K12" s="27">
        <v>6.0999999999999999E-2</v>
      </c>
      <c r="L12" s="27">
        <v>1.177</v>
      </c>
      <c r="M12" s="27">
        <v>9.8930000000000007</v>
      </c>
      <c r="N12" s="26">
        <f t="shared" si="2"/>
        <v>11.131</v>
      </c>
      <c r="O12" s="27">
        <v>8.0640000000000001</v>
      </c>
      <c r="P12" s="27">
        <v>11.734</v>
      </c>
      <c r="Q12" s="26">
        <f t="shared" si="3"/>
        <v>19.798000000000002</v>
      </c>
      <c r="R12" s="7">
        <v>6</v>
      </c>
      <c r="S12" s="8" t="s">
        <v>135</v>
      </c>
      <c r="T12" s="27">
        <v>21.888999999999999</v>
      </c>
      <c r="U12" s="27">
        <v>35.349999999999994</v>
      </c>
      <c r="V12" s="27">
        <f t="shared" si="4"/>
        <v>13.460999999999995</v>
      </c>
      <c r="W12" s="28">
        <f t="shared" si="5"/>
        <v>161.49664214902458</v>
      </c>
      <c r="X12" s="274">
        <f t="shared" si="6"/>
        <v>52.757000000000005</v>
      </c>
      <c r="Y12" s="7">
        <v>6</v>
      </c>
      <c r="Z12" s="8" t="s">
        <v>135</v>
      </c>
      <c r="AA12" s="274">
        <f t="shared" si="7"/>
        <v>33.622999999999998</v>
      </c>
      <c r="AB12" s="274">
        <f t="shared" si="8"/>
        <v>94.730999999999995</v>
      </c>
      <c r="AC12" s="274">
        <f t="shared" si="9"/>
        <v>113.86500000000001</v>
      </c>
      <c r="AD12" s="8" t="s">
        <v>945</v>
      </c>
    </row>
    <row r="13" spans="1:30" x14ac:dyDescent="0.25">
      <c r="A13" s="7">
        <v>7</v>
      </c>
      <c r="B13" s="8" t="s">
        <v>115</v>
      </c>
      <c r="C13" s="8">
        <v>370</v>
      </c>
      <c r="D13" s="276">
        <f t="shared" si="0"/>
        <v>361.11300000000006</v>
      </c>
      <c r="E13" s="27">
        <v>125.473</v>
      </c>
      <c r="F13" s="27">
        <v>37.137</v>
      </c>
      <c r="G13" s="27"/>
      <c r="H13" s="26">
        <f t="shared" si="1"/>
        <v>37.137</v>
      </c>
      <c r="I13" s="7">
        <v>7</v>
      </c>
      <c r="J13" s="8" t="s">
        <v>115</v>
      </c>
      <c r="K13" s="27">
        <v>1.3049999999999999</v>
      </c>
      <c r="L13" s="27">
        <v>0.57999999999999996</v>
      </c>
      <c r="M13" s="27">
        <v>52.533000000000001</v>
      </c>
      <c r="N13" s="26">
        <f t="shared" si="2"/>
        <v>54.417999999999999</v>
      </c>
      <c r="O13" s="27"/>
      <c r="P13" s="27">
        <v>14.842000000000001</v>
      </c>
      <c r="Q13" s="26">
        <f t="shared" si="3"/>
        <v>14.842000000000001</v>
      </c>
      <c r="R13" s="7">
        <v>7</v>
      </c>
      <c r="S13" s="8" t="s">
        <v>115</v>
      </c>
      <c r="T13" s="27">
        <v>129.24299999999999</v>
      </c>
      <c r="U13" s="27">
        <v>157.702</v>
      </c>
      <c r="V13" s="27">
        <f t="shared" si="4"/>
        <v>28.459000000000003</v>
      </c>
      <c r="W13" s="28">
        <f t="shared" si="5"/>
        <v>122.01976122497931</v>
      </c>
      <c r="X13" s="274">
        <f t="shared" si="6"/>
        <v>197.19799999999998</v>
      </c>
      <c r="Y13" s="7">
        <v>7</v>
      </c>
      <c r="Z13" s="8" t="s">
        <v>115</v>
      </c>
      <c r="AA13" s="274">
        <f t="shared" si="7"/>
        <v>144.08500000000001</v>
      </c>
      <c r="AB13" s="274">
        <f t="shared" si="8"/>
        <v>163.91500000000008</v>
      </c>
      <c r="AC13" s="274">
        <f t="shared" si="9"/>
        <v>217.02800000000005</v>
      </c>
      <c r="AD13" s="8" t="s">
        <v>946</v>
      </c>
    </row>
    <row r="14" spans="1:30" x14ac:dyDescent="0.25">
      <c r="A14" s="7">
        <v>8</v>
      </c>
      <c r="B14" s="8" t="s">
        <v>116</v>
      </c>
      <c r="C14" s="8">
        <v>19602</v>
      </c>
      <c r="D14" s="276">
        <f t="shared" si="0"/>
        <v>19068.5</v>
      </c>
      <c r="E14" s="27">
        <v>1834</v>
      </c>
      <c r="F14" s="27">
        <v>1171.0999999999999</v>
      </c>
      <c r="G14" s="27">
        <v>2551.5</v>
      </c>
      <c r="H14" s="26">
        <f t="shared" si="1"/>
        <v>3722.6</v>
      </c>
      <c r="I14" s="7">
        <v>8</v>
      </c>
      <c r="J14" s="8" t="s">
        <v>116</v>
      </c>
      <c r="K14" s="27">
        <v>851.4</v>
      </c>
      <c r="L14" s="27">
        <v>3.6</v>
      </c>
      <c r="M14" s="27">
        <v>1960</v>
      </c>
      <c r="N14" s="26">
        <f t="shared" si="2"/>
        <v>2815</v>
      </c>
      <c r="O14" s="27">
        <v>16.2</v>
      </c>
      <c r="P14" s="27">
        <v>378.9</v>
      </c>
      <c r="Q14" s="26">
        <f t="shared" si="3"/>
        <v>395.09999999999997</v>
      </c>
      <c r="R14" s="7">
        <v>8</v>
      </c>
      <c r="S14" s="8" t="s">
        <v>116</v>
      </c>
      <c r="T14" s="27">
        <v>10301.799999999999</v>
      </c>
      <c r="U14" s="27">
        <v>12773.1</v>
      </c>
      <c r="V14" s="27">
        <f t="shared" si="4"/>
        <v>2471.3000000000011</v>
      </c>
      <c r="W14" s="28">
        <f t="shared" si="5"/>
        <v>123.9890116290357</v>
      </c>
      <c r="X14" s="274">
        <f t="shared" si="6"/>
        <v>12660.5</v>
      </c>
      <c r="Y14" s="7">
        <v>8</v>
      </c>
      <c r="Z14" s="8" t="s">
        <v>116</v>
      </c>
      <c r="AA14" s="274">
        <f t="shared" si="7"/>
        <v>10680.699999999999</v>
      </c>
      <c r="AB14" s="274">
        <f t="shared" si="8"/>
        <v>6408</v>
      </c>
      <c r="AC14" s="274">
        <f t="shared" si="9"/>
        <v>8387.8000000000011</v>
      </c>
      <c r="AD14" s="8" t="s">
        <v>947</v>
      </c>
    </row>
    <row r="15" spans="1:30" x14ac:dyDescent="0.25">
      <c r="A15" s="7">
        <v>9</v>
      </c>
      <c r="B15" s="8" t="s">
        <v>136</v>
      </c>
      <c r="C15" s="8">
        <v>4421</v>
      </c>
      <c r="D15" s="276">
        <f t="shared" si="0"/>
        <v>4371.4670000000006</v>
      </c>
      <c r="E15" s="27">
        <v>37.622999999999998</v>
      </c>
      <c r="F15" s="27">
        <v>534.46199999999999</v>
      </c>
      <c r="G15" s="27">
        <v>118.878</v>
      </c>
      <c r="H15" s="26">
        <f t="shared" si="1"/>
        <v>653.34</v>
      </c>
      <c r="I15" s="7">
        <v>9</v>
      </c>
      <c r="J15" s="8" t="s">
        <v>136</v>
      </c>
      <c r="K15" s="27">
        <v>24.919</v>
      </c>
      <c r="L15" s="27">
        <v>8.6999999999999993</v>
      </c>
      <c r="M15" s="27">
        <v>17.032</v>
      </c>
      <c r="N15" s="26">
        <f t="shared" si="2"/>
        <v>50.650999999999996</v>
      </c>
      <c r="O15" s="27">
        <v>22.116</v>
      </c>
      <c r="P15" s="27">
        <v>85.986000000000004</v>
      </c>
      <c r="Q15" s="26">
        <f t="shared" si="3"/>
        <v>108.102</v>
      </c>
      <c r="R15" s="7">
        <v>9</v>
      </c>
      <c r="S15" s="8" t="s">
        <v>136</v>
      </c>
      <c r="T15" s="27">
        <v>3521.7510000000002</v>
      </c>
      <c r="U15" s="27">
        <v>6535.6540000000005</v>
      </c>
      <c r="V15" s="27">
        <f t="shared" si="4"/>
        <v>3013.9030000000002</v>
      </c>
      <c r="W15" s="28">
        <f t="shared" si="5"/>
        <v>185.57967329319987</v>
      </c>
      <c r="X15" s="274">
        <f t="shared" si="6"/>
        <v>3655.585</v>
      </c>
      <c r="Y15" s="7">
        <v>9</v>
      </c>
      <c r="Z15" s="8" t="s">
        <v>136</v>
      </c>
      <c r="AA15" s="274">
        <f t="shared" si="7"/>
        <v>3607.7370000000001</v>
      </c>
      <c r="AB15" s="274">
        <f t="shared" si="8"/>
        <v>715.88200000000052</v>
      </c>
      <c r="AC15" s="274">
        <f t="shared" si="9"/>
        <v>763.73000000000047</v>
      </c>
      <c r="AD15" s="8" t="s">
        <v>948</v>
      </c>
    </row>
    <row r="16" spans="1:30" x14ac:dyDescent="0.25">
      <c r="A16" s="7">
        <v>10</v>
      </c>
      <c r="B16" s="8" t="s">
        <v>91</v>
      </c>
      <c r="C16" s="8">
        <v>5567</v>
      </c>
      <c r="D16" s="276">
        <f t="shared" si="0"/>
        <v>4575.5659999999998</v>
      </c>
      <c r="E16" s="27">
        <v>1126.124</v>
      </c>
      <c r="F16" s="27">
        <v>349.80399999999997</v>
      </c>
      <c r="G16" s="27">
        <v>777.48400000000004</v>
      </c>
      <c r="H16" s="26">
        <f t="shared" si="1"/>
        <v>1127.288</v>
      </c>
      <c r="I16" s="7">
        <v>10</v>
      </c>
      <c r="J16" s="8" t="s">
        <v>91</v>
      </c>
      <c r="K16" s="27">
        <v>1510.434</v>
      </c>
      <c r="L16" s="27">
        <v>63.67</v>
      </c>
      <c r="M16" s="27">
        <v>121.667</v>
      </c>
      <c r="N16" s="26">
        <f t="shared" si="2"/>
        <v>1695.771</v>
      </c>
      <c r="O16" s="27">
        <v>22.265000000000001</v>
      </c>
      <c r="P16" s="27">
        <v>54.154000000000003</v>
      </c>
      <c r="Q16" s="26">
        <f t="shared" si="3"/>
        <v>76.419000000000011</v>
      </c>
      <c r="R16" s="7">
        <v>10</v>
      </c>
      <c r="S16" s="8" t="s">
        <v>91</v>
      </c>
      <c r="T16" s="27">
        <v>549.96400000000006</v>
      </c>
      <c r="U16" s="27">
        <v>918.31099999999992</v>
      </c>
      <c r="V16" s="27">
        <f t="shared" si="4"/>
        <v>368.34699999999987</v>
      </c>
      <c r="W16" s="28">
        <f t="shared" si="5"/>
        <v>166.97656573884834</v>
      </c>
      <c r="X16" s="274">
        <f t="shared" si="6"/>
        <v>811.72</v>
      </c>
      <c r="Y16" s="7">
        <v>10</v>
      </c>
      <c r="Z16" s="8" t="s">
        <v>91</v>
      </c>
      <c r="AA16" s="274">
        <f t="shared" si="7"/>
        <v>604.11800000000005</v>
      </c>
      <c r="AB16" s="274">
        <f t="shared" si="8"/>
        <v>3763.8459999999995</v>
      </c>
      <c r="AC16" s="274">
        <f t="shared" si="9"/>
        <v>3971.4479999999999</v>
      </c>
      <c r="AD16" s="8" t="s">
        <v>949</v>
      </c>
    </row>
    <row r="17" spans="1:30" x14ac:dyDescent="0.25">
      <c r="A17" s="7">
        <v>11</v>
      </c>
      <c r="B17" s="8" t="s">
        <v>137</v>
      </c>
      <c r="C17" s="8">
        <v>22224</v>
      </c>
      <c r="D17" s="276">
        <f t="shared" si="0"/>
        <v>4057.8629999999998</v>
      </c>
      <c r="E17" s="27">
        <v>2299</v>
      </c>
      <c r="F17" s="27">
        <v>266.185</v>
      </c>
      <c r="G17" s="27">
        <v>305.125</v>
      </c>
      <c r="H17" s="26">
        <f t="shared" si="1"/>
        <v>571.30999999999995</v>
      </c>
      <c r="I17" s="7">
        <v>11</v>
      </c>
      <c r="J17" s="8" t="s">
        <v>137</v>
      </c>
      <c r="K17" s="27">
        <v>112.301</v>
      </c>
      <c r="L17" s="27">
        <v>56.546999999999997</v>
      </c>
      <c r="M17" s="27">
        <v>139.387</v>
      </c>
      <c r="N17" s="26">
        <f t="shared" si="2"/>
        <v>308.23500000000001</v>
      </c>
      <c r="O17" s="27">
        <v>14.97</v>
      </c>
      <c r="P17" s="27">
        <v>105.893</v>
      </c>
      <c r="Q17" s="26">
        <f t="shared" si="3"/>
        <v>120.863</v>
      </c>
      <c r="R17" s="7">
        <v>11</v>
      </c>
      <c r="S17" s="8" t="s">
        <v>137</v>
      </c>
      <c r="T17" s="27">
        <v>758.45500000000004</v>
      </c>
      <c r="U17" s="27">
        <v>1178</v>
      </c>
      <c r="V17" s="27">
        <f t="shared" si="4"/>
        <v>419.54499999999996</v>
      </c>
      <c r="W17" s="28">
        <f t="shared" si="5"/>
        <v>155.31574055151592</v>
      </c>
      <c r="X17" s="274">
        <f t="shared" si="6"/>
        <v>1075.252</v>
      </c>
      <c r="Y17" s="7">
        <v>11</v>
      </c>
      <c r="Z17" s="8" t="s">
        <v>137</v>
      </c>
      <c r="AA17" s="274">
        <f t="shared" si="7"/>
        <v>864.34800000000007</v>
      </c>
      <c r="AB17" s="274">
        <f t="shared" si="8"/>
        <v>2982.6109999999999</v>
      </c>
      <c r="AC17" s="274">
        <f t="shared" si="9"/>
        <v>3193.5149999999999</v>
      </c>
      <c r="AD17" s="8" t="s">
        <v>950</v>
      </c>
    </row>
    <row r="18" spans="1:30" x14ac:dyDescent="0.25">
      <c r="A18" s="7">
        <v>12</v>
      </c>
      <c r="B18" s="8" t="s">
        <v>138</v>
      </c>
      <c r="C18" s="8">
        <v>7972</v>
      </c>
      <c r="D18" s="276">
        <f t="shared" si="0"/>
        <v>7970.0749999999998</v>
      </c>
      <c r="E18" s="27">
        <v>2239.4810000000002</v>
      </c>
      <c r="F18" s="27">
        <v>705.78800000000001</v>
      </c>
      <c r="G18" s="27">
        <v>568.00900000000001</v>
      </c>
      <c r="H18" s="26">
        <f t="shared" si="1"/>
        <v>1273.797</v>
      </c>
      <c r="I18" s="7">
        <v>12</v>
      </c>
      <c r="J18" s="8" t="s">
        <v>138</v>
      </c>
      <c r="K18" s="27">
        <v>113.809</v>
      </c>
      <c r="L18" s="27">
        <v>98.26</v>
      </c>
      <c r="M18" s="27">
        <v>352.87099999999998</v>
      </c>
      <c r="N18" s="26">
        <f t="shared" si="2"/>
        <v>564.94000000000005</v>
      </c>
      <c r="O18" s="27">
        <v>1121.7919999999999</v>
      </c>
      <c r="P18" s="27">
        <v>1385.55</v>
      </c>
      <c r="Q18" s="26">
        <f t="shared" si="3"/>
        <v>2507.3419999999996</v>
      </c>
      <c r="R18" s="7">
        <v>12</v>
      </c>
      <c r="S18" s="8" t="s">
        <v>138</v>
      </c>
      <c r="T18" s="27">
        <v>1384.5150000000001</v>
      </c>
      <c r="U18" s="27">
        <v>1553.691</v>
      </c>
      <c r="V18" s="27">
        <f t="shared" si="4"/>
        <v>169.17599999999993</v>
      </c>
      <c r="W18" s="28">
        <f t="shared" si="5"/>
        <v>112.21915255522691</v>
      </c>
      <c r="X18" s="274">
        <f t="shared" si="6"/>
        <v>4342.9879999999994</v>
      </c>
      <c r="Y18" s="7">
        <v>12</v>
      </c>
      <c r="Z18" s="8" t="s">
        <v>138</v>
      </c>
      <c r="AA18" s="274">
        <f t="shared" si="7"/>
        <v>2770.0650000000001</v>
      </c>
      <c r="AB18" s="274">
        <f t="shared" si="8"/>
        <v>3627.0870000000004</v>
      </c>
      <c r="AC18" s="274">
        <f t="shared" si="9"/>
        <v>5200.01</v>
      </c>
      <c r="AD18" s="8" t="s">
        <v>951</v>
      </c>
    </row>
    <row r="19" spans="1:30" x14ac:dyDescent="0.25">
      <c r="A19" s="7">
        <v>13</v>
      </c>
      <c r="B19" s="8" t="s">
        <v>139</v>
      </c>
      <c r="C19" s="8">
        <v>19179</v>
      </c>
      <c r="D19" s="276">
        <f t="shared" si="0"/>
        <v>19052.067999999999</v>
      </c>
      <c r="E19" s="27">
        <v>3073.3760000000002</v>
      </c>
      <c r="F19" s="27">
        <v>1461.1020000000001</v>
      </c>
      <c r="G19" s="27">
        <v>786.58199999999999</v>
      </c>
      <c r="H19" s="26">
        <f t="shared" si="1"/>
        <v>2247.6840000000002</v>
      </c>
      <c r="I19" s="7">
        <v>13</v>
      </c>
      <c r="J19" s="8" t="s">
        <v>139</v>
      </c>
      <c r="K19" s="27">
        <v>903.99900000000002</v>
      </c>
      <c r="L19" s="27">
        <v>276.97399999999999</v>
      </c>
      <c r="M19" s="27">
        <v>409.43200000000002</v>
      </c>
      <c r="N19" s="26">
        <f t="shared" si="2"/>
        <v>1590.405</v>
      </c>
      <c r="O19" s="27">
        <v>525.14099999999996</v>
      </c>
      <c r="P19" s="27">
        <v>1571.6379999999999</v>
      </c>
      <c r="Q19" s="26">
        <f t="shared" si="3"/>
        <v>2096.779</v>
      </c>
      <c r="R19" s="7">
        <v>13</v>
      </c>
      <c r="S19" s="8" t="s">
        <v>139</v>
      </c>
      <c r="T19" s="27">
        <v>10043.824000000001</v>
      </c>
      <c r="U19" s="27">
        <v>12246.635</v>
      </c>
      <c r="V19" s="27">
        <f t="shared" si="4"/>
        <v>2202.8109999999997</v>
      </c>
      <c r="W19" s="28">
        <f t="shared" si="5"/>
        <v>121.93199522412976</v>
      </c>
      <c r="X19" s="274">
        <f t="shared" si="6"/>
        <v>12827.009</v>
      </c>
      <c r="Y19" s="7">
        <v>13</v>
      </c>
      <c r="Z19" s="8" t="s">
        <v>139</v>
      </c>
      <c r="AA19" s="274">
        <f t="shared" si="7"/>
        <v>11615.462</v>
      </c>
      <c r="AB19" s="274">
        <f t="shared" si="8"/>
        <v>6225.0589999999993</v>
      </c>
      <c r="AC19" s="274">
        <f t="shared" si="9"/>
        <v>7436.6059999999998</v>
      </c>
      <c r="AD19" s="8" t="s">
        <v>952</v>
      </c>
    </row>
    <row r="20" spans="1:30" x14ac:dyDescent="0.25">
      <c r="A20" s="7">
        <v>14</v>
      </c>
      <c r="B20" s="8" t="s">
        <v>93</v>
      </c>
      <c r="C20" s="8">
        <v>3886</v>
      </c>
      <c r="D20" s="276">
        <f t="shared" si="0"/>
        <v>3886.2870000000003</v>
      </c>
      <c r="E20" s="27">
        <v>1081.509</v>
      </c>
      <c r="F20" s="27">
        <v>525.54100000000005</v>
      </c>
      <c r="G20" s="27">
        <v>12.952</v>
      </c>
      <c r="H20" s="26">
        <f t="shared" si="1"/>
        <v>538.49300000000005</v>
      </c>
      <c r="I20" s="7">
        <v>14</v>
      </c>
      <c r="J20" s="8" t="s">
        <v>93</v>
      </c>
      <c r="K20" s="27">
        <v>5.0000000000000001E-3</v>
      </c>
      <c r="L20" s="27">
        <v>2.653</v>
      </c>
      <c r="M20" s="27">
        <v>100.676</v>
      </c>
      <c r="N20" s="26">
        <f t="shared" si="2"/>
        <v>103.334</v>
      </c>
      <c r="O20" s="27">
        <v>54.741</v>
      </c>
      <c r="P20" s="27">
        <v>65.328999999999994</v>
      </c>
      <c r="Q20" s="26">
        <f t="shared" si="3"/>
        <v>120.07</v>
      </c>
      <c r="R20" s="7">
        <v>14</v>
      </c>
      <c r="S20" s="8" t="s">
        <v>93</v>
      </c>
      <c r="T20" s="27">
        <v>2042.8810000000001</v>
      </c>
      <c r="U20" s="27">
        <v>2624.6239999999998</v>
      </c>
      <c r="V20" s="27">
        <f t="shared" si="4"/>
        <v>581.74299999999971</v>
      </c>
      <c r="W20" s="28">
        <f t="shared" si="5"/>
        <v>128.47659751106403</v>
      </c>
      <c r="X20" s="274">
        <f t="shared" si="6"/>
        <v>2266.2800000000002</v>
      </c>
      <c r="Y20" s="7">
        <v>14</v>
      </c>
      <c r="Z20" s="8" t="s">
        <v>93</v>
      </c>
      <c r="AA20" s="274">
        <f t="shared" si="7"/>
        <v>2108.21</v>
      </c>
      <c r="AB20" s="274">
        <f t="shared" si="8"/>
        <v>1620.0070000000001</v>
      </c>
      <c r="AC20" s="274">
        <f t="shared" si="9"/>
        <v>1778.0770000000002</v>
      </c>
      <c r="AD20" s="8" t="s">
        <v>953</v>
      </c>
    </row>
    <row r="21" spans="1:30" x14ac:dyDescent="0.25">
      <c r="A21" s="7">
        <v>15</v>
      </c>
      <c r="B21" s="8" t="s">
        <v>119</v>
      </c>
      <c r="C21" s="8">
        <v>30825</v>
      </c>
      <c r="D21" s="276">
        <f t="shared" si="0"/>
        <v>30756.303</v>
      </c>
      <c r="E21" s="27">
        <v>8694.2479999999996</v>
      </c>
      <c r="F21" s="27">
        <v>2149.489</v>
      </c>
      <c r="G21" s="27">
        <v>1356.9649999999999</v>
      </c>
      <c r="H21" s="26">
        <f t="shared" si="1"/>
        <v>3506.4539999999997</v>
      </c>
      <c r="I21" s="7">
        <v>15</v>
      </c>
      <c r="J21" s="8" t="s">
        <v>119</v>
      </c>
      <c r="K21" s="27">
        <v>1303.17</v>
      </c>
      <c r="L21" s="27">
        <v>19.558</v>
      </c>
      <c r="M21" s="27">
        <v>1010.318</v>
      </c>
      <c r="N21" s="26">
        <f t="shared" si="2"/>
        <v>2333.0460000000003</v>
      </c>
      <c r="O21" s="27">
        <v>482.89</v>
      </c>
      <c r="P21" s="27">
        <v>388.41399999999999</v>
      </c>
      <c r="Q21" s="26">
        <f t="shared" si="3"/>
        <v>871.30399999999997</v>
      </c>
      <c r="R21" s="7">
        <v>15</v>
      </c>
      <c r="S21" s="8" t="s">
        <v>119</v>
      </c>
      <c r="T21" s="27">
        <v>15351.251</v>
      </c>
      <c r="U21" s="27">
        <v>23810.057999999997</v>
      </c>
      <c r="V21" s="27">
        <f t="shared" si="4"/>
        <v>8458.8069999999971</v>
      </c>
      <c r="W21" s="28">
        <f t="shared" si="5"/>
        <v>155.10174382530778</v>
      </c>
      <c r="X21" s="274">
        <f t="shared" si="6"/>
        <v>17252.431</v>
      </c>
      <c r="Y21" s="7">
        <v>15</v>
      </c>
      <c r="Z21" s="8" t="s">
        <v>119</v>
      </c>
      <c r="AA21" s="274">
        <f t="shared" si="7"/>
        <v>15739.665000000001</v>
      </c>
      <c r="AB21" s="274">
        <f t="shared" si="8"/>
        <v>13503.871999999999</v>
      </c>
      <c r="AC21" s="274">
        <f t="shared" si="9"/>
        <v>15016.637999999999</v>
      </c>
      <c r="AD21" s="8" t="s">
        <v>954</v>
      </c>
    </row>
    <row r="22" spans="1:30" x14ac:dyDescent="0.25">
      <c r="A22" s="7">
        <v>16</v>
      </c>
      <c r="B22" s="8" t="s">
        <v>140</v>
      </c>
      <c r="C22" s="8">
        <v>30771</v>
      </c>
      <c r="D22" s="276">
        <f t="shared" si="0"/>
        <v>30758.300000000003</v>
      </c>
      <c r="E22" s="27">
        <v>5200.8</v>
      </c>
      <c r="F22" s="27">
        <v>1482.4</v>
      </c>
      <c r="G22" s="27">
        <v>1726.7</v>
      </c>
      <c r="H22" s="26">
        <f t="shared" si="1"/>
        <v>3209.1000000000004</v>
      </c>
      <c r="I22" s="7">
        <v>16</v>
      </c>
      <c r="J22" s="8" t="s">
        <v>140</v>
      </c>
      <c r="K22" s="27">
        <v>1249</v>
      </c>
      <c r="L22" s="27">
        <v>248.8</v>
      </c>
      <c r="M22" s="27">
        <v>918.7</v>
      </c>
      <c r="N22" s="26">
        <f t="shared" si="2"/>
        <v>2416.5</v>
      </c>
      <c r="O22" s="27">
        <v>1188.4000000000001</v>
      </c>
      <c r="P22" s="27">
        <v>1399</v>
      </c>
      <c r="Q22" s="26">
        <f t="shared" si="3"/>
        <v>2587.4</v>
      </c>
      <c r="R22" s="7">
        <v>16</v>
      </c>
      <c r="S22" s="8" t="s">
        <v>140</v>
      </c>
      <c r="T22" s="27">
        <v>17344.5</v>
      </c>
      <c r="U22" s="27">
        <v>23473.630239275866</v>
      </c>
      <c r="V22" s="27">
        <f t="shared" si="4"/>
        <v>6129.1302392758662</v>
      </c>
      <c r="W22" s="28">
        <f t="shared" si="5"/>
        <v>135.33760119505243</v>
      </c>
      <c r="X22" s="274">
        <f t="shared" si="6"/>
        <v>21099.4</v>
      </c>
      <c r="Y22" s="7">
        <v>16</v>
      </c>
      <c r="Z22" s="8" t="s">
        <v>140</v>
      </c>
      <c r="AA22" s="274">
        <f t="shared" si="7"/>
        <v>18743.5</v>
      </c>
      <c r="AB22" s="274">
        <f t="shared" si="8"/>
        <v>9658.9000000000015</v>
      </c>
      <c r="AC22" s="274">
        <f t="shared" si="9"/>
        <v>12014.800000000003</v>
      </c>
      <c r="AD22" s="8" t="s">
        <v>955</v>
      </c>
    </row>
    <row r="23" spans="1:30" x14ac:dyDescent="0.25">
      <c r="A23" s="7">
        <v>17</v>
      </c>
      <c r="B23" s="8" t="s">
        <v>120</v>
      </c>
      <c r="C23" s="8">
        <v>2233</v>
      </c>
      <c r="D23" s="276">
        <f t="shared" si="0"/>
        <v>2116.9350000000004</v>
      </c>
      <c r="E23" s="27">
        <v>1699</v>
      </c>
      <c r="F23" s="27">
        <v>25.96</v>
      </c>
      <c r="G23" s="27">
        <v>0.94</v>
      </c>
      <c r="H23" s="26">
        <f t="shared" si="1"/>
        <v>26.900000000000002</v>
      </c>
      <c r="I23" s="7">
        <v>17</v>
      </c>
      <c r="J23" s="8" t="s">
        <v>120</v>
      </c>
      <c r="K23" s="27">
        <v>1.37</v>
      </c>
      <c r="L23" s="27">
        <v>5.9450000000000003</v>
      </c>
      <c r="M23" s="27">
        <v>0.74</v>
      </c>
      <c r="N23" s="26">
        <f t="shared" si="2"/>
        <v>8.0549999999999997</v>
      </c>
      <c r="O23" s="27">
        <v>0.06</v>
      </c>
      <c r="P23" s="27">
        <v>0.14000000000000001</v>
      </c>
      <c r="Q23" s="26">
        <f t="shared" si="3"/>
        <v>0.2</v>
      </c>
      <c r="R23" s="7">
        <v>17</v>
      </c>
      <c r="S23" s="8" t="s">
        <v>120</v>
      </c>
      <c r="T23" s="27">
        <v>382.78000000000003</v>
      </c>
      <c r="U23" s="27">
        <v>382.78000000000003</v>
      </c>
      <c r="V23" s="27">
        <f t="shared" si="4"/>
        <v>0</v>
      </c>
      <c r="W23" s="28">
        <f t="shared" si="5"/>
        <v>100</v>
      </c>
      <c r="X23" s="274">
        <f t="shared" si="6"/>
        <v>389.66500000000002</v>
      </c>
      <c r="Y23" s="7">
        <v>17</v>
      </c>
      <c r="Z23" s="8" t="s">
        <v>120</v>
      </c>
      <c r="AA23" s="274">
        <f t="shared" si="7"/>
        <v>382.92</v>
      </c>
      <c r="AB23" s="274">
        <f t="shared" si="8"/>
        <v>1727.2700000000004</v>
      </c>
      <c r="AC23" s="274">
        <f t="shared" si="9"/>
        <v>1734.0150000000003</v>
      </c>
      <c r="AD23" s="8" t="s">
        <v>956</v>
      </c>
    </row>
    <row r="24" spans="1:30" x14ac:dyDescent="0.25">
      <c r="A24" s="7">
        <v>18</v>
      </c>
      <c r="B24" s="8" t="s">
        <v>99</v>
      </c>
      <c r="C24" s="8">
        <v>2243</v>
      </c>
      <c r="D24" s="276">
        <f t="shared" si="0"/>
        <v>2241.922</v>
      </c>
      <c r="E24" s="27">
        <v>946.20100000000002</v>
      </c>
      <c r="F24" s="27">
        <v>110.514</v>
      </c>
      <c r="G24" s="27">
        <v>129.17599999999999</v>
      </c>
      <c r="H24" s="26">
        <f t="shared" si="1"/>
        <v>239.69</v>
      </c>
      <c r="I24" s="7">
        <v>18</v>
      </c>
      <c r="J24" s="8" t="s">
        <v>99</v>
      </c>
      <c r="K24" s="27"/>
      <c r="L24" s="27">
        <v>164.99100000000001</v>
      </c>
      <c r="M24" s="27">
        <v>389.58800000000002</v>
      </c>
      <c r="N24" s="26">
        <f t="shared" si="2"/>
        <v>554.57900000000006</v>
      </c>
      <c r="O24" s="27">
        <v>154.94300000000001</v>
      </c>
      <c r="P24" s="27">
        <v>60.31</v>
      </c>
      <c r="Q24" s="26">
        <f t="shared" si="3"/>
        <v>215.25300000000001</v>
      </c>
      <c r="R24" s="7">
        <v>18</v>
      </c>
      <c r="S24" s="8" t="s">
        <v>99</v>
      </c>
      <c r="T24" s="27">
        <v>286.19900000000001</v>
      </c>
      <c r="U24" s="27">
        <v>343.43099999999998</v>
      </c>
      <c r="V24" s="27">
        <f t="shared" si="4"/>
        <v>57.231999999999971</v>
      </c>
      <c r="W24" s="28">
        <f t="shared" si="5"/>
        <v>119.99727462360106</v>
      </c>
      <c r="X24" s="274">
        <f t="shared" si="6"/>
        <v>1056.0310000000002</v>
      </c>
      <c r="Y24" s="7">
        <v>18</v>
      </c>
      <c r="Z24" s="8" t="s">
        <v>99</v>
      </c>
      <c r="AA24" s="274">
        <f t="shared" si="7"/>
        <v>346.50900000000001</v>
      </c>
      <c r="AB24" s="274">
        <f t="shared" si="8"/>
        <v>1185.8909999999998</v>
      </c>
      <c r="AC24" s="274">
        <f t="shared" si="9"/>
        <v>1895.413</v>
      </c>
      <c r="AD24" s="8" t="s">
        <v>957</v>
      </c>
    </row>
    <row r="25" spans="1:30" x14ac:dyDescent="0.25">
      <c r="A25" s="7">
        <v>19</v>
      </c>
      <c r="B25" s="8" t="s">
        <v>141</v>
      </c>
      <c r="C25" s="8">
        <v>2108</v>
      </c>
      <c r="D25" s="276">
        <f t="shared" si="0"/>
        <v>2038.9880000000001</v>
      </c>
      <c r="E25" s="27">
        <v>1585.3050000000001</v>
      </c>
      <c r="F25" s="27">
        <v>68.947000000000003</v>
      </c>
      <c r="G25" s="27">
        <v>6.3010000000000002</v>
      </c>
      <c r="H25" s="26">
        <f t="shared" si="1"/>
        <v>75.248000000000005</v>
      </c>
      <c r="I25" s="7">
        <v>19</v>
      </c>
      <c r="J25" s="8" t="s">
        <v>141</v>
      </c>
      <c r="K25" s="27">
        <v>11.106999999999999</v>
      </c>
      <c r="L25" s="27">
        <v>41.307000000000002</v>
      </c>
      <c r="M25" s="27">
        <v>7.4349999999999996</v>
      </c>
      <c r="N25" s="26">
        <f t="shared" si="2"/>
        <v>59.849000000000004</v>
      </c>
      <c r="O25" s="27">
        <v>127.32299999999999</v>
      </c>
      <c r="P25" s="27">
        <v>46.561999999999998</v>
      </c>
      <c r="Q25" s="26">
        <f t="shared" si="3"/>
        <v>173.88499999999999</v>
      </c>
      <c r="R25" s="7">
        <v>19</v>
      </c>
      <c r="S25" s="8" t="s">
        <v>141</v>
      </c>
      <c r="T25" s="27">
        <v>144.70099999999999</v>
      </c>
      <c r="U25" s="27">
        <v>144.70100000000002</v>
      </c>
      <c r="V25" s="27">
        <f t="shared" si="4"/>
        <v>0</v>
      </c>
      <c r="W25" s="28">
        <f t="shared" si="5"/>
        <v>100.00000000000003</v>
      </c>
      <c r="X25" s="274">
        <f t="shared" si="6"/>
        <v>367.32799999999997</v>
      </c>
      <c r="Y25" s="7">
        <v>19</v>
      </c>
      <c r="Z25" s="8" t="s">
        <v>141</v>
      </c>
      <c r="AA25" s="274">
        <f t="shared" si="7"/>
        <v>191.26299999999998</v>
      </c>
      <c r="AB25" s="274">
        <f t="shared" si="8"/>
        <v>1671.66</v>
      </c>
      <c r="AC25" s="274">
        <f t="shared" si="9"/>
        <v>1847.7250000000001</v>
      </c>
      <c r="AD25" s="8" t="s">
        <v>958</v>
      </c>
    </row>
    <row r="26" spans="1:30" x14ac:dyDescent="0.25">
      <c r="A26" s="7">
        <v>20</v>
      </c>
      <c r="B26" s="8" t="s">
        <v>142</v>
      </c>
      <c r="C26" s="8">
        <v>1658</v>
      </c>
      <c r="D26" s="276">
        <f t="shared" si="0"/>
        <v>1652.1390000000001</v>
      </c>
      <c r="E26" s="27">
        <v>862.93</v>
      </c>
      <c r="F26" s="27">
        <v>92.882000000000005</v>
      </c>
      <c r="G26" s="27">
        <v>2.496</v>
      </c>
      <c r="H26" s="26">
        <f t="shared" si="1"/>
        <v>95.378</v>
      </c>
      <c r="I26" s="7">
        <v>20</v>
      </c>
      <c r="J26" s="8" t="s">
        <v>142</v>
      </c>
      <c r="K26" s="27"/>
      <c r="L26" s="27">
        <v>92.215999999999994</v>
      </c>
      <c r="M26" s="27">
        <v>68.421999999999997</v>
      </c>
      <c r="N26" s="26">
        <f t="shared" si="2"/>
        <v>160.63799999999998</v>
      </c>
      <c r="O26" s="27">
        <v>98.95</v>
      </c>
      <c r="P26" s="27">
        <v>50.392000000000003</v>
      </c>
      <c r="Q26" s="26">
        <f t="shared" si="3"/>
        <v>149.34200000000001</v>
      </c>
      <c r="R26" s="7">
        <v>20</v>
      </c>
      <c r="S26" s="8" t="s">
        <v>142</v>
      </c>
      <c r="T26" s="27">
        <v>383.851</v>
      </c>
      <c r="U26" s="27">
        <v>500.07300000000004</v>
      </c>
      <c r="V26" s="27">
        <f t="shared" si="4"/>
        <v>116.22200000000004</v>
      </c>
      <c r="W26" s="28">
        <f t="shared" si="5"/>
        <v>130.27789428710622</v>
      </c>
      <c r="X26" s="274">
        <f t="shared" si="6"/>
        <v>693.83100000000002</v>
      </c>
      <c r="Y26" s="7">
        <v>20</v>
      </c>
      <c r="Z26" s="8" t="s">
        <v>142</v>
      </c>
      <c r="AA26" s="274">
        <f t="shared" si="7"/>
        <v>434.24299999999999</v>
      </c>
      <c r="AB26" s="274">
        <f t="shared" si="8"/>
        <v>958.30800000000011</v>
      </c>
      <c r="AC26" s="274">
        <f t="shared" si="9"/>
        <v>1217.8960000000002</v>
      </c>
      <c r="AD26" s="8" t="s">
        <v>959</v>
      </c>
    </row>
    <row r="27" spans="1:30" x14ac:dyDescent="0.25">
      <c r="A27" s="7">
        <v>21</v>
      </c>
      <c r="B27" s="8" t="s">
        <v>102</v>
      </c>
      <c r="C27" s="8">
        <v>15571</v>
      </c>
      <c r="D27" s="276">
        <f t="shared" si="0"/>
        <v>15517.546999999999</v>
      </c>
      <c r="E27" s="27">
        <v>5813.5469999999996</v>
      </c>
      <c r="F27" s="27">
        <v>1318</v>
      </c>
      <c r="G27" s="27">
        <v>1078</v>
      </c>
      <c r="H27" s="26">
        <f t="shared" si="1"/>
        <v>2396</v>
      </c>
      <c r="I27" s="7">
        <v>21</v>
      </c>
      <c r="J27" s="8" t="s">
        <v>102</v>
      </c>
      <c r="K27" s="27">
        <v>524</v>
      </c>
      <c r="L27" s="27">
        <v>211</v>
      </c>
      <c r="M27" s="27">
        <v>550</v>
      </c>
      <c r="N27" s="26">
        <f t="shared" si="2"/>
        <v>1285</v>
      </c>
      <c r="O27" s="27">
        <v>631</v>
      </c>
      <c r="P27" s="27">
        <v>918</v>
      </c>
      <c r="Q27" s="26">
        <f t="shared" si="3"/>
        <v>1549</v>
      </c>
      <c r="R27" s="7">
        <v>21</v>
      </c>
      <c r="S27" s="8" t="s">
        <v>102</v>
      </c>
      <c r="T27" s="27">
        <v>4474</v>
      </c>
      <c r="U27" s="27">
        <v>5173.0029999999979</v>
      </c>
      <c r="V27" s="27">
        <f t="shared" si="4"/>
        <v>699.00299999999788</v>
      </c>
      <c r="W27" s="28">
        <f t="shared" si="5"/>
        <v>115.62367009387569</v>
      </c>
      <c r="X27" s="274">
        <f t="shared" si="6"/>
        <v>6784</v>
      </c>
      <c r="Y27" s="7">
        <v>21</v>
      </c>
      <c r="Z27" s="8" t="s">
        <v>102</v>
      </c>
      <c r="AA27" s="274">
        <f t="shared" si="7"/>
        <v>5392</v>
      </c>
      <c r="AB27" s="274">
        <f t="shared" si="8"/>
        <v>8733.5469999999987</v>
      </c>
      <c r="AC27" s="274">
        <f t="shared" si="9"/>
        <v>10125.546999999999</v>
      </c>
      <c r="AD27" s="8" t="s">
        <v>960</v>
      </c>
    </row>
    <row r="28" spans="1:30" x14ac:dyDescent="0.25">
      <c r="A28" s="7">
        <v>22</v>
      </c>
      <c r="B28" s="8" t="s">
        <v>143</v>
      </c>
      <c r="C28" s="8">
        <v>5036</v>
      </c>
      <c r="D28" s="276">
        <f t="shared" si="0"/>
        <v>5032.732</v>
      </c>
      <c r="E28" s="27">
        <v>255.63800000000001</v>
      </c>
      <c r="F28" s="27">
        <v>429.87099999999998</v>
      </c>
      <c r="G28" s="27">
        <v>57.712000000000003</v>
      </c>
      <c r="H28" s="26">
        <f t="shared" si="1"/>
        <v>487.58299999999997</v>
      </c>
      <c r="I28" s="7">
        <v>22</v>
      </c>
      <c r="J28" s="8" t="s">
        <v>143</v>
      </c>
      <c r="K28" s="27">
        <v>4.8730000000000002</v>
      </c>
      <c r="L28" s="27">
        <v>8.1780000000000008</v>
      </c>
      <c r="M28" s="27">
        <v>69.037000000000006</v>
      </c>
      <c r="N28" s="26">
        <f t="shared" si="2"/>
        <v>82.088000000000008</v>
      </c>
      <c r="O28" s="27">
        <v>5.681</v>
      </c>
      <c r="P28" s="27">
        <v>82.885000000000005</v>
      </c>
      <c r="Q28" s="26">
        <f t="shared" si="3"/>
        <v>88.566000000000003</v>
      </c>
      <c r="R28" s="7">
        <v>22</v>
      </c>
      <c r="S28" s="8" t="s">
        <v>143</v>
      </c>
      <c r="T28" s="27">
        <v>4118.857</v>
      </c>
      <c r="U28" s="27">
        <v>7857.3219999999992</v>
      </c>
      <c r="V28" s="27">
        <f t="shared" si="4"/>
        <v>3738.4649999999992</v>
      </c>
      <c r="W28" s="28">
        <f t="shared" si="5"/>
        <v>190.76462232119249</v>
      </c>
      <c r="X28" s="274">
        <f t="shared" si="6"/>
        <v>4284.6379999999999</v>
      </c>
      <c r="Y28" s="7">
        <v>22</v>
      </c>
      <c r="Z28" s="8" t="s">
        <v>143</v>
      </c>
      <c r="AA28" s="274">
        <f t="shared" si="7"/>
        <v>4201.7420000000002</v>
      </c>
      <c r="AB28" s="274">
        <f t="shared" si="8"/>
        <v>748.09400000000005</v>
      </c>
      <c r="AC28" s="274">
        <f t="shared" si="9"/>
        <v>830.98999999999978</v>
      </c>
      <c r="AD28" s="8" t="s">
        <v>961</v>
      </c>
    </row>
    <row r="29" spans="1:30" x14ac:dyDescent="0.25">
      <c r="A29" s="7">
        <v>23</v>
      </c>
      <c r="B29" s="8" t="s">
        <v>144</v>
      </c>
      <c r="C29" s="8">
        <v>34224</v>
      </c>
      <c r="D29" s="276">
        <f t="shared" si="0"/>
        <v>34267.468999999997</v>
      </c>
      <c r="E29" s="27">
        <v>2739.819</v>
      </c>
      <c r="F29" s="27">
        <v>1939.61</v>
      </c>
      <c r="G29" s="27">
        <v>2403.4029999999998</v>
      </c>
      <c r="H29" s="26">
        <f t="shared" si="1"/>
        <v>4343.0129999999999</v>
      </c>
      <c r="I29" s="7">
        <v>23</v>
      </c>
      <c r="J29" s="8" t="s">
        <v>144</v>
      </c>
      <c r="K29" s="27">
        <v>1673.671</v>
      </c>
      <c r="L29" s="27">
        <v>26.484999999999999</v>
      </c>
      <c r="M29" s="27">
        <v>4038.1559999999999</v>
      </c>
      <c r="N29" s="26">
        <f t="shared" si="2"/>
        <v>5738.3119999999999</v>
      </c>
      <c r="O29" s="27">
        <v>2068.8739999999998</v>
      </c>
      <c r="P29" s="27">
        <v>1855.9549999999999</v>
      </c>
      <c r="Q29" s="26">
        <f t="shared" si="3"/>
        <v>3924.8289999999997</v>
      </c>
      <c r="R29" s="7">
        <v>23</v>
      </c>
      <c r="S29" s="8" t="s">
        <v>144</v>
      </c>
      <c r="T29" s="27">
        <v>17521.495999999999</v>
      </c>
      <c r="U29" s="27">
        <v>24235.353999999999</v>
      </c>
      <c r="V29" s="27">
        <f t="shared" si="4"/>
        <v>6713.8580000000002</v>
      </c>
      <c r="W29" s="28">
        <f t="shared" si="5"/>
        <v>138.31783541770633</v>
      </c>
      <c r="X29" s="274">
        <f t="shared" si="6"/>
        <v>25510.966</v>
      </c>
      <c r="Y29" s="7">
        <v>23</v>
      </c>
      <c r="Z29" s="8" t="s">
        <v>144</v>
      </c>
      <c r="AA29" s="274">
        <f t="shared" si="7"/>
        <v>19377.451000000001</v>
      </c>
      <c r="AB29" s="274">
        <f t="shared" si="8"/>
        <v>8756.502999999997</v>
      </c>
      <c r="AC29" s="274">
        <f t="shared" si="9"/>
        <v>14890.017999999996</v>
      </c>
      <c r="AD29" s="8" t="s">
        <v>962</v>
      </c>
    </row>
    <row r="30" spans="1:30" x14ac:dyDescent="0.25">
      <c r="A30" s="7">
        <v>24</v>
      </c>
      <c r="B30" s="8" t="s">
        <v>122</v>
      </c>
      <c r="C30" s="8">
        <v>710</v>
      </c>
      <c r="D30" s="276">
        <f t="shared" si="0"/>
        <v>442.7</v>
      </c>
      <c r="E30" s="27">
        <v>336</v>
      </c>
      <c r="F30" s="27">
        <v>10.199999999999999</v>
      </c>
      <c r="G30" s="27"/>
      <c r="H30" s="26">
        <f t="shared" si="1"/>
        <v>10.199999999999999</v>
      </c>
      <c r="I30" s="7">
        <v>24</v>
      </c>
      <c r="J30" s="8" t="s">
        <v>122</v>
      </c>
      <c r="K30" s="27"/>
      <c r="L30" s="27">
        <v>3.6</v>
      </c>
      <c r="M30" s="27">
        <v>4.2</v>
      </c>
      <c r="N30" s="26">
        <f t="shared" si="2"/>
        <v>7.8000000000000007</v>
      </c>
      <c r="O30" s="27">
        <v>4.5</v>
      </c>
      <c r="P30" s="27">
        <v>7</v>
      </c>
      <c r="Q30" s="26">
        <f t="shared" si="3"/>
        <v>11.5</v>
      </c>
      <c r="R30" s="7">
        <v>24</v>
      </c>
      <c r="S30" s="8" t="s">
        <v>122</v>
      </c>
      <c r="T30" s="27">
        <v>77.2</v>
      </c>
      <c r="U30" s="27">
        <v>135.88</v>
      </c>
      <c r="V30" s="27">
        <f t="shared" si="4"/>
        <v>58.679999999999993</v>
      </c>
      <c r="W30" s="28">
        <f t="shared" si="5"/>
        <v>176.01036269430051</v>
      </c>
      <c r="X30" s="274">
        <f t="shared" si="6"/>
        <v>96.5</v>
      </c>
      <c r="Y30" s="7">
        <v>24</v>
      </c>
      <c r="Z30" s="8" t="s">
        <v>122</v>
      </c>
      <c r="AA30" s="274">
        <f t="shared" si="7"/>
        <v>84.2</v>
      </c>
      <c r="AB30" s="274">
        <f t="shared" si="8"/>
        <v>346.2</v>
      </c>
      <c r="AC30" s="274">
        <f t="shared" si="9"/>
        <v>358.5</v>
      </c>
      <c r="AD30" s="8" t="s">
        <v>963</v>
      </c>
    </row>
    <row r="31" spans="1:30" x14ac:dyDescent="0.25">
      <c r="A31" s="7">
        <v>25</v>
      </c>
      <c r="B31" s="8" t="s">
        <v>107</v>
      </c>
      <c r="C31" s="8">
        <v>13006</v>
      </c>
      <c r="D31" s="276">
        <f t="shared" si="0"/>
        <v>13033.116</v>
      </c>
      <c r="E31" s="27">
        <v>2125.4749999999999</v>
      </c>
      <c r="F31" s="27">
        <v>2199.1570000000002</v>
      </c>
      <c r="G31" s="27">
        <v>488.73899999999998</v>
      </c>
      <c r="H31" s="26">
        <f t="shared" si="1"/>
        <v>2687.8960000000002</v>
      </c>
      <c r="I31" s="7">
        <v>25</v>
      </c>
      <c r="J31" s="8" t="s">
        <v>107</v>
      </c>
      <c r="K31" s="27">
        <v>107.925</v>
      </c>
      <c r="L31" s="27">
        <v>235.696</v>
      </c>
      <c r="M31" s="27">
        <v>325.19600000000003</v>
      </c>
      <c r="N31" s="26">
        <f t="shared" si="2"/>
        <v>668.81700000000001</v>
      </c>
      <c r="O31" s="27">
        <v>1733.5889999999999</v>
      </c>
      <c r="P31" s="27">
        <v>998.32100000000003</v>
      </c>
      <c r="Q31" s="26">
        <f t="shared" si="3"/>
        <v>2731.91</v>
      </c>
      <c r="R31" s="7">
        <v>25</v>
      </c>
      <c r="S31" s="8" t="s">
        <v>107</v>
      </c>
      <c r="T31" s="27">
        <v>4819.018</v>
      </c>
      <c r="U31" s="27">
        <v>5994.5010000000002</v>
      </c>
      <c r="V31" s="27">
        <f t="shared" si="4"/>
        <v>1175.4830000000002</v>
      </c>
      <c r="W31" s="28">
        <f t="shared" si="5"/>
        <v>124.39258371726356</v>
      </c>
      <c r="X31" s="274">
        <f t="shared" si="6"/>
        <v>8111.82</v>
      </c>
      <c r="Y31" s="7">
        <v>25</v>
      </c>
      <c r="Z31" s="8" t="s">
        <v>107</v>
      </c>
      <c r="AA31" s="274">
        <f t="shared" si="7"/>
        <v>5817.3389999999999</v>
      </c>
      <c r="AB31" s="274">
        <f t="shared" si="8"/>
        <v>4921.2960000000003</v>
      </c>
      <c r="AC31" s="274">
        <f t="shared" si="9"/>
        <v>7215.777</v>
      </c>
      <c r="AD31" s="8" t="s">
        <v>964</v>
      </c>
    </row>
    <row r="32" spans="1:30" x14ac:dyDescent="0.25">
      <c r="A32" s="7">
        <v>26</v>
      </c>
      <c r="B32" s="8" t="s">
        <v>151</v>
      </c>
      <c r="C32" s="8">
        <v>11231</v>
      </c>
      <c r="D32" s="276">
        <f t="shared" si="0"/>
        <v>11207.774000000001</v>
      </c>
      <c r="E32" s="27">
        <v>2540.1010000000001</v>
      </c>
      <c r="F32" s="27">
        <v>884.596</v>
      </c>
      <c r="G32" s="27">
        <v>607.42999999999995</v>
      </c>
      <c r="H32" s="26">
        <f t="shared" si="1"/>
        <v>1492.0259999999998</v>
      </c>
      <c r="I32" s="7">
        <v>26</v>
      </c>
      <c r="J32" s="8" t="s">
        <v>151</v>
      </c>
      <c r="K32" s="27">
        <v>298.59699999999998</v>
      </c>
      <c r="L32" s="27">
        <v>112.18</v>
      </c>
      <c r="M32" s="27">
        <v>182.511</v>
      </c>
      <c r="N32" s="26">
        <f t="shared" si="2"/>
        <v>593.28800000000001</v>
      </c>
      <c r="O32" s="27">
        <v>805.15</v>
      </c>
      <c r="P32" s="27">
        <v>1400.6690000000001</v>
      </c>
      <c r="Q32" s="26">
        <f t="shared" si="3"/>
        <v>2205.819</v>
      </c>
      <c r="R32" s="7">
        <v>26</v>
      </c>
      <c r="S32" s="8" t="s">
        <v>151</v>
      </c>
      <c r="T32" s="27">
        <v>4376.54</v>
      </c>
      <c r="U32" s="27">
        <v>5315.3330000000005</v>
      </c>
      <c r="V32" s="27">
        <f t="shared" si="4"/>
        <v>938.79300000000057</v>
      </c>
      <c r="W32" s="28">
        <f t="shared" si="5"/>
        <v>121.45057511184636</v>
      </c>
      <c r="X32" s="274">
        <f t="shared" si="6"/>
        <v>6877.05</v>
      </c>
      <c r="Y32" s="7">
        <v>26</v>
      </c>
      <c r="Z32" s="8" t="s">
        <v>151</v>
      </c>
      <c r="AA32" s="274">
        <f t="shared" si="7"/>
        <v>5777.2089999999998</v>
      </c>
      <c r="AB32" s="274">
        <f t="shared" si="8"/>
        <v>4330.7240000000011</v>
      </c>
      <c r="AC32" s="274">
        <f t="shared" si="9"/>
        <v>5430.5650000000014</v>
      </c>
      <c r="AD32" s="8" t="s">
        <v>965</v>
      </c>
    </row>
    <row r="33" spans="1:30" x14ac:dyDescent="0.25">
      <c r="A33" s="7">
        <v>27</v>
      </c>
      <c r="B33" s="8" t="s">
        <v>145</v>
      </c>
      <c r="C33" s="8">
        <v>1049</v>
      </c>
      <c r="D33" s="276">
        <f t="shared" si="0"/>
        <v>1049.165</v>
      </c>
      <c r="E33" s="27">
        <v>629.42600000000004</v>
      </c>
      <c r="F33" s="27">
        <v>146.155</v>
      </c>
      <c r="G33" s="27"/>
      <c r="H33" s="26">
        <f t="shared" si="1"/>
        <v>146.155</v>
      </c>
      <c r="I33" s="7">
        <v>27</v>
      </c>
      <c r="J33" s="8" t="s">
        <v>145</v>
      </c>
      <c r="K33" s="27">
        <v>1.1299999999999999</v>
      </c>
      <c r="L33" s="27">
        <v>11.212</v>
      </c>
      <c r="M33" s="27">
        <v>3.0190000000000001</v>
      </c>
      <c r="N33" s="26">
        <f t="shared" si="2"/>
        <v>15.360999999999999</v>
      </c>
      <c r="O33" s="27">
        <v>1.714</v>
      </c>
      <c r="P33" s="27">
        <v>1.149</v>
      </c>
      <c r="Q33" s="26">
        <f t="shared" si="3"/>
        <v>2.863</v>
      </c>
      <c r="R33" s="7">
        <v>27</v>
      </c>
      <c r="S33" s="8" t="s">
        <v>145</v>
      </c>
      <c r="T33" s="27">
        <v>255.36</v>
      </c>
      <c r="U33" s="27">
        <v>483.48800000000006</v>
      </c>
      <c r="V33" s="27">
        <f t="shared" si="4"/>
        <v>228.12800000000004</v>
      </c>
      <c r="W33" s="28">
        <f t="shared" si="5"/>
        <v>189.33583959899752</v>
      </c>
      <c r="X33" s="274">
        <f t="shared" si="6"/>
        <v>272.45400000000001</v>
      </c>
      <c r="Y33" s="7">
        <v>27</v>
      </c>
      <c r="Z33" s="8" t="s">
        <v>145</v>
      </c>
      <c r="AA33" s="274">
        <f t="shared" si="7"/>
        <v>256.50900000000001</v>
      </c>
      <c r="AB33" s="274">
        <f t="shared" si="8"/>
        <v>776.71100000000001</v>
      </c>
      <c r="AC33" s="274">
        <f t="shared" si="9"/>
        <v>792.65599999999995</v>
      </c>
      <c r="AD33" s="8" t="s">
        <v>966</v>
      </c>
    </row>
    <row r="34" spans="1:30" x14ac:dyDescent="0.25">
      <c r="A34" s="7">
        <v>28</v>
      </c>
      <c r="B34" s="8" t="s">
        <v>146</v>
      </c>
      <c r="C34" s="8">
        <v>24093</v>
      </c>
      <c r="D34" s="276">
        <f t="shared" si="0"/>
        <v>24170.454000000002</v>
      </c>
      <c r="E34" s="27">
        <v>1658.6079999999999</v>
      </c>
      <c r="F34" s="27">
        <v>3045.8519999999999</v>
      </c>
      <c r="G34" s="27">
        <v>461.68299999999999</v>
      </c>
      <c r="H34" s="26">
        <f t="shared" si="1"/>
        <v>3507.5349999999999</v>
      </c>
      <c r="I34" s="7">
        <v>28</v>
      </c>
      <c r="J34" s="8" t="s">
        <v>146</v>
      </c>
      <c r="K34" s="27">
        <v>65.197999999999993</v>
      </c>
      <c r="L34" s="27">
        <v>305.012</v>
      </c>
      <c r="M34" s="27">
        <v>405.31599999999997</v>
      </c>
      <c r="N34" s="26">
        <f t="shared" si="2"/>
        <v>775.52599999999995</v>
      </c>
      <c r="O34" s="27">
        <v>509.19200000000001</v>
      </c>
      <c r="P34" s="27">
        <v>1121.55</v>
      </c>
      <c r="Q34" s="26">
        <f t="shared" si="3"/>
        <v>1630.742</v>
      </c>
      <c r="R34" s="7">
        <v>28</v>
      </c>
      <c r="S34" s="8" t="s">
        <v>146</v>
      </c>
      <c r="T34" s="27">
        <v>16598.043000000001</v>
      </c>
      <c r="U34" s="27">
        <v>26147.116000000002</v>
      </c>
      <c r="V34" s="27">
        <f t="shared" si="4"/>
        <v>9549.0730000000003</v>
      </c>
      <c r="W34" s="28">
        <f t="shared" si="5"/>
        <v>157.53131860183757</v>
      </c>
      <c r="X34" s="274">
        <f t="shared" si="6"/>
        <v>18939.113000000001</v>
      </c>
      <c r="Y34" s="7">
        <v>28</v>
      </c>
      <c r="Z34" s="8" t="s">
        <v>146</v>
      </c>
      <c r="AA34" s="274">
        <f t="shared" si="7"/>
        <v>17719.593000000001</v>
      </c>
      <c r="AB34" s="274">
        <f t="shared" si="8"/>
        <v>5231.3410000000003</v>
      </c>
      <c r="AC34" s="274">
        <f t="shared" si="9"/>
        <v>6450.8610000000008</v>
      </c>
      <c r="AD34" s="8" t="s">
        <v>967</v>
      </c>
    </row>
    <row r="35" spans="1:30" x14ac:dyDescent="0.25">
      <c r="A35" s="7">
        <v>29</v>
      </c>
      <c r="B35" s="8" t="s">
        <v>147</v>
      </c>
      <c r="C35" s="8">
        <v>5348</v>
      </c>
      <c r="D35" s="276">
        <f t="shared" si="0"/>
        <v>5992.6039999999994</v>
      </c>
      <c r="E35" s="27">
        <v>3799.953</v>
      </c>
      <c r="F35" s="27">
        <v>223.792</v>
      </c>
      <c r="G35" s="27">
        <v>228.2</v>
      </c>
      <c r="H35" s="26">
        <f t="shared" si="1"/>
        <v>451.99199999999996</v>
      </c>
      <c r="I35" s="7">
        <v>29</v>
      </c>
      <c r="J35" s="8" t="s">
        <v>147</v>
      </c>
      <c r="K35" s="27">
        <v>192.077</v>
      </c>
      <c r="L35" s="27">
        <v>387.81700000000001</v>
      </c>
      <c r="M35" s="27">
        <v>316.98399999999998</v>
      </c>
      <c r="N35" s="26">
        <f t="shared" si="2"/>
        <v>896.87799999999993</v>
      </c>
      <c r="O35" s="27">
        <v>86.334000000000003</v>
      </c>
      <c r="P35" s="27">
        <v>57.276000000000003</v>
      </c>
      <c r="Q35" s="26">
        <f t="shared" si="3"/>
        <v>143.61000000000001</v>
      </c>
      <c r="R35" s="7">
        <v>29</v>
      </c>
      <c r="S35" s="8" t="s">
        <v>147</v>
      </c>
      <c r="T35" s="27">
        <v>700.17100000000005</v>
      </c>
      <c r="U35" s="27">
        <v>1096.8340000000001</v>
      </c>
      <c r="V35" s="27">
        <f t="shared" si="4"/>
        <v>396.66300000000001</v>
      </c>
      <c r="W35" s="28">
        <f t="shared" si="5"/>
        <v>156.65230350871431</v>
      </c>
      <c r="X35" s="274">
        <f t="shared" si="6"/>
        <v>1548.5819999999999</v>
      </c>
      <c r="Y35" s="7">
        <v>29</v>
      </c>
      <c r="Z35" s="8" t="s">
        <v>147</v>
      </c>
      <c r="AA35" s="274">
        <f t="shared" si="7"/>
        <v>757.447</v>
      </c>
      <c r="AB35" s="274">
        <f t="shared" si="8"/>
        <v>4444.021999999999</v>
      </c>
      <c r="AC35" s="274">
        <f t="shared" si="9"/>
        <v>5235.1569999999992</v>
      </c>
      <c r="AD35" s="8" t="s">
        <v>968</v>
      </c>
    </row>
    <row r="36" spans="1:30" s="30" customFormat="1" x14ac:dyDescent="0.25">
      <c r="A36" s="7">
        <v>30</v>
      </c>
      <c r="B36" s="8" t="s">
        <v>148</v>
      </c>
      <c r="C36" s="8">
        <v>8875</v>
      </c>
      <c r="D36" s="276">
        <f t="shared" si="0"/>
        <v>8683.1130000000012</v>
      </c>
      <c r="E36" s="27">
        <v>1172.6690000000001</v>
      </c>
      <c r="F36" s="27">
        <v>1842.2190000000001</v>
      </c>
      <c r="G36" s="27">
        <v>10.885999999999999</v>
      </c>
      <c r="H36" s="26">
        <f t="shared" si="1"/>
        <v>1853.105</v>
      </c>
      <c r="I36" s="7">
        <v>30</v>
      </c>
      <c r="J36" s="8" t="s">
        <v>148</v>
      </c>
      <c r="K36" s="27">
        <v>2.3660000000000001</v>
      </c>
      <c r="L36" s="27">
        <v>49.465000000000003</v>
      </c>
      <c r="M36" s="27">
        <v>16.943000000000001</v>
      </c>
      <c r="N36" s="26">
        <f t="shared" si="2"/>
        <v>68.774000000000001</v>
      </c>
      <c r="O36" s="27">
        <v>11.462</v>
      </c>
      <c r="P36" s="27">
        <v>338.71699999999998</v>
      </c>
      <c r="Q36" s="26">
        <f t="shared" si="3"/>
        <v>350.17899999999997</v>
      </c>
      <c r="R36" s="7">
        <v>30</v>
      </c>
      <c r="S36" s="8" t="s">
        <v>148</v>
      </c>
      <c r="T36" s="27">
        <v>5238.3860000000004</v>
      </c>
      <c r="U36" s="27">
        <v>9689.92</v>
      </c>
      <c r="V36" s="27">
        <f t="shared" si="4"/>
        <v>4451.5339999999997</v>
      </c>
      <c r="W36" s="28">
        <f t="shared" si="5"/>
        <v>184.97911379573785</v>
      </c>
      <c r="X36" s="274">
        <f t="shared" si="6"/>
        <v>5654.973</v>
      </c>
      <c r="Y36" s="7">
        <v>30</v>
      </c>
      <c r="Z36" s="8" t="s">
        <v>148</v>
      </c>
      <c r="AA36" s="274">
        <f t="shared" si="7"/>
        <v>5577.1030000000001</v>
      </c>
      <c r="AB36" s="274">
        <f t="shared" si="8"/>
        <v>3028.1400000000012</v>
      </c>
      <c r="AC36" s="274">
        <f t="shared" si="9"/>
        <v>3106.0100000000011</v>
      </c>
      <c r="AD36" s="8" t="s">
        <v>969</v>
      </c>
    </row>
    <row r="37" spans="1:30" ht="31.5" customHeight="1" x14ac:dyDescent="0.25">
      <c r="A37" s="7">
        <v>31</v>
      </c>
      <c r="B37" s="16" t="s">
        <v>423</v>
      </c>
      <c r="C37" s="31">
        <v>825</v>
      </c>
      <c r="D37" s="276">
        <f t="shared" si="0"/>
        <v>757.38</v>
      </c>
      <c r="E37" s="32">
        <v>717.06899999999996</v>
      </c>
      <c r="F37" s="32">
        <v>7.18</v>
      </c>
      <c r="G37" s="32">
        <v>1.639</v>
      </c>
      <c r="H37" s="26">
        <f t="shared" si="1"/>
        <v>8.8189999999999991</v>
      </c>
      <c r="I37" s="7">
        <v>31</v>
      </c>
      <c r="J37" s="16" t="s">
        <v>423</v>
      </c>
      <c r="K37" s="32">
        <v>3.6869999999999998</v>
      </c>
      <c r="L37" s="32">
        <v>4.0860000000000003</v>
      </c>
      <c r="M37" s="32">
        <v>3.093</v>
      </c>
      <c r="N37" s="26">
        <f t="shared" si="2"/>
        <v>10.866</v>
      </c>
      <c r="O37" s="32">
        <v>3.282</v>
      </c>
      <c r="P37" s="32">
        <v>2.6339999999999999</v>
      </c>
      <c r="Q37" s="26">
        <f t="shared" si="3"/>
        <v>5.9160000000000004</v>
      </c>
      <c r="R37" s="7">
        <v>31</v>
      </c>
      <c r="S37" s="16" t="s">
        <v>423</v>
      </c>
      <c r="T37" s="32">
        <v>14.71</v>
      </c>
      <c r="U37" s="32">
        <v>23.669999999999998</v>
      </c>
      <c r="V37" s="27">
        <f t="shared" si="4"/>
        <v>8.9599999999999973</v>
      </c>
      <c r="W37" s="28">
        <f t="shared" si="5"/>
        <v>160.91094493541806</v>
      </c>
      <c r="X37" s="274">
        <f t="shared" si="6"/>
        <v>27.805</v>
      </c>
      <c r="Y37" s="7">
        <v>31</v>
      </c>
      <c r="Z37" s="16" t="s">
        <v>423</v>
      </c>
      <c r="AA37" s="274">
        <f t="shared" si="7"/>
        <v>17.344000000000001</v>
      </c>
      <c r="AB37" s="274">
        <f t="shared" si="8"/>
        <v>729.57500000000005</v>
      </c>
      <c r="AC37" s="274">
        <f t="shared" si="9"/>
        <v>740.03599999999994</v>
      </c>
      <c r="AD37" s="18" t="s">
        <v>970</v>
      </c>
    </row>
    <row r="38" spans="1:30" s="30" customFormat="1" x14ac:dyDescent="0.25">
      <c r="A38" s="19">
        <v>32</v>
      </c>
      <c r="B38" s="8" t="s">
        <v>149</v>
      </c>
      <c r="C38" s="8">
        <v>11</v>
      </c>
      <c r="D38" s="276">
        <f t="shared" si="0"/>
        <v>7.0249999999999986</v>
      </c>
      <c r="E38" s="27">
        <v>0.21199999999999999</v>
      </c>
      <c r="F38" s="27">
        <v>5.3559999999999999</v>
      </c>
      <c r="G38" s="27"/>
      <c r="H38" s="26">
        <f t="shared" si="1"/>
        <v>5.3559999999999999</v>
      </c>
      <c r="I38" s="19">
        <v>32</v>
      </c>
      <c r="J38" s="8" t="s">
        <v>149</v>
      </c>
      <c r="K38" s="27"/>
      <c r="L38" s="27">
        <v>0.17199999999999999</v>
      </c>
      <c r="M38" s="27"/>
      <c r="N38" s="26">
        <f t="shared" si="2"/>
        <v>0.17199999999999999</v>
      </c>
      <c r="O38" s="27">
        <v>0.05</v>
      </c>
      <c r="P38" s="27">
        <v>5.2999999999999999E-2</v>
      </c>
      <c r="Q38" s="26">
        <f t="shared" si="3"/>
        <v>0.10300000000000001</v>
      </c>
      <c r="R38" s="19">
        <v>32</v>
      </c>
      <c r="S38" s="8" t="s">
        <v>149</v>
      </c>
      <c r="T38" s="27">
        <v>1.1819999999999999</v>
      </c>
      <c r="U38" s="27">
        <v>1.8430000000000002</v>
      </c>
      <c r="V38" s="27">
        <f t="shared" si="4"/>
        <v>0.66100000000000025</v>
      </c>
      <c r="W38" s="28">
        <f t="shared" si="5"/>
        <v>155.92216582064299</v>
      </c>
      <c r="X38" s="274">
        <f t="shared" si="6"/>
        <v>1.4569999999999999</v>
      </c>
      <c r="Y38" s="19">
        <v>32</v>
      </c>
      <c r="Z38" s="8" t="s">
        <v>149</v>
      </c>
      <c r="AA38" s="274">
        <f t="shared" si="7"/>
        <v>1.2349999999999999</v>
      </c>
      <c r="AB38" s="274">
        <f t="shared" si="8"/>
        <v>5.5679999999999987</v>
      </c>
      <c r="AC38" s="274">
        <f t="shared" si="9"/>
        <v>5.7899999999999991</v>
      </c>
      <c r="AD38" s="8" t="s">
        <v>971</v>
      </c>
    </row>
    <row r="39" spans="1:30" ht="29.25" customHeight="1" x14ac:dyDescent="0.25">
      <c r="A39" s="7">
        <v>33</v>
      </c>
      <c r="B39" s="16" t="s">
        <v>150</v>
      </c>
      <c r="C39" s="31">
        <v>49</v>
      </c>
      <c r="D39" s="276">
        <f t="shared" si="0"/>
        <v>48.882000000000005</v>
      </c>
      <c r="E39" s="32">
        <v>20.352</v>
      </c>
      <c r="F39" s="32">
        <v>3.673</v>
      </c>
      <c r="G39" s="32">
        <v>8.4000000000000005E-2</v>
      </c>
      <c r="H39" s="26">
        <f t="shared" si="1"/>
        <v>3.7570000000000001</v>
      </c>
      <c r="I39" s="7">
        <v>33</v>
      </c>
      <c r="J39" s="16" t="s">
        <v>150</v>
      </c>
      <c r="K39" s="32">
        <v>0.92400000000000004</v>
      </c>
      <c r="L39" s="32"/>
      <c r="M39" s="32">
        <v>0.46</v>
      </c>
      <c r="N39" s="26">
        <f t="shared" si="2"/>
        <v>1.3840000000000001</v>
      </c>
      <c r="O39" s="32">
        <v>2.14</v>
      </c>
      <c r="P39" s="32">
        <v>2.3090000000000002</v>
      </c>
      <c r="Q39" s="26">
        <f t="shared" si="3"/>
        <v>4.4489999999999998</v>
      </c>
      <c r="R39" s="7">
        <v>33</v>
      </c>
      <c r="S39" s="16" t="s">
        <v>150</v>
      </c>
      <c r="T39" s="32">
        <v>18.940000000000001</v>
      </c>
      <c r="U39" s="32">
        <v>23.233000000000001</v>
      </c>
      <c r="V39" s="27">
        <f t="shared" si="4"/>
        <v>4.2929999999999993</v>
      </c>
      <c r="W39" s="28">
        <f t="shared" si="5"/>
        <v>122.6663146779303</v>
      </c>
      <c r="X39" s="274">
        <f t="shared" si="6"/>
        <v>23.849</v>
      </c>
      <c r="Y39" s="7">
        <v>33</v>
      </c>
      <c r="Z39" s="16" t="s">
        <v>150</v>
      </c>
      <c r="AA39" s="274">
        <f t="shared" si="7"/>
        <v>21.249000000000002</v>
      </c>
      <c r="AB39" s="274">
        <f t="shared" si="8"/>
        <v>25.033000000000005</v>
      </c>
      <c r="AC39" s="274">
        <f t="shared" si="9"/>
        <v>27.633000000000003</v>
      </c>
      <c r="AD39" s="18" t="s">
        <v>972</v>
      </c>
    </row>
    <row r="40" spans="1:30" x14ac:dyDescent="0.25">
      <c r="A40" s="19">
        <v>35</v>
      </c>
      <c r="B40" s="8" t="s">
        <v>86</v>
      </c>
      <c r="C40" s="8">
        <v>11</v>
      </c>
      <c r="D40" s="276">
        <f t="shared" si="0"/>
        <v>3.145</v>
      </c>
      <c r="E40" s="27"/>
      <c r="F40" s="27">
        <v>0.184</v>
      </c>
      <c r="G40" s="27"/>
      <c r="H40" s="26">
        <f t="shared" si="1"/>
        <v>0.184</v>
      </c>
      <c r="I40" s="19">
        <v>35</v>
      </c>
      <c r="J40" s="8" t="s">
        <v>86</v>
      </c>
      <c r="K40" s="27"/>
      <c r="L40" s="27">
        <v>5.6000000000000001E-2</v>
      </c>
      <c r="M40" s="27">
        <v>5.6000000000000001E-2</v>
      </c>
      <c r="N40" s="26">
        <f t="shared" si="2"/>
        <v>0.112</v>
      </c>
      <c r="O40" s="27">
        <v>8.0000000000000002E-3</v>
      </c>
      <c r="P40" s="27">
        <v>0.115</v>
      </c>
      <c r="Q40" s="26">
        <f t="shared" si="3"/>
        <v>0.123</v>
      </c>
      <c r="R40" s="19">
        <v>35</v>
      </c>
      <c r="S40" s="8" t="s">
        <v>86</v>
      </c>
      <c r="T40" s="27">
        <v>2.726</v>
      </c>
      <c r="U40" s="27">
        <v>2.7889999999999997</v>
      </c>
      <c r="V40" s="27">
        <f t="shared" si="4"/>
        <v>6.2999999999999723E-2</v>
      </c>
      <c r="W40" s="28">
        <f t="shared" si="5"/>
        <v>102.31107850330152</v>
      </c>
      <c r="X40" s="274">
        <f t="shared" si="6"/>
        <v>2.9609999999999999</v>
      </c>
      <c r="Y40" s="19">
        <v>35</v>
      </c>
      <c r="Z40" s="8" t="s">
        <v>86</v>
      </c>
      <c r="AA40" s="274">
        <f t="shared" si="7"/>
        <v>2.8410000000000002</v>
      </c>
      <c r="AB40" s="274">
        <f t="shared" si="8"/>
        <v>0.18400000000000016</v>
      </c>
      <c r="AC40" s="274">
        <f t="shared" si="9"/>
        <v>0.30399999999999983</v>
      </c>
      <c r="AD40" s="8" t="s">
        <v>973</v>
      </c>
    </row>
    <row r="41" spans="1:30" s="33" customFormat="1" x14ac:dyDescent="0.25">
      <c r="A41" s="7">
        <v>35</v>
      </c>
      <c r="B41" s="8" t="s">
        <v>94</v>
      </c>
      <c r="C41" s="8">
        <v>3</v>
      </c>
      <c r="D41" s="276">
        <f t="shared" si="0"/>
        <v>3.367</v>
      </c>
      <c r="E41" s="27"/>
      <c r="F41" s="27">
        <v>1.022</v>
      </c>
      <c r="G41" s="27"/>
      <c r="H41" s="26">
        <f t="shared" si="1"/>
        <v>1.022</v>
      </c>
      <c r="I41" s="7">
        <v>35</v>
      </c>
      <c r="J41" s="8" t="s">
        <v>94</v>
      </c>
      <c r="K41" s="27"/>
      <c r="L41" s="27"/>
      <c r="M41" s="27"/>
      <c r="N41" s="26">
        <f t="shared" si="2"/>
        <v>0</v>
      </c>
      <c r="O41" s="27"/>
      <c r="P41" s="27"/>
      <c r="Q41" s="26">
        <f t="shared" si="3"/>
        <v>0</v>
      </c>
      <c r="R41" s="7">
        <v>35</v>
      </c>
      <c r="S41" s="8" t="s">
        <v>94</v>
      </c>
      <c r="T41" s="27">
        <v>2.3450000000000002</v>
      </c>
      <c r="U41" s="27">
        <v>3.1829999999999998</v>
      </c>
      <c r="V41" s="27">
        <f t="shared" si="4"/>
        <v>0.83799999999999963</v>
      </c>
      <c r="W41" s="28">
        <f t="shared" si="5"/>
        <v>135.73560767590615</v>
      </c>
      <c r="X41" s="274">
        <f t="shared" si="6"/>
        <v>2.3450000000000002</v>
      </c>
      <c r="Y41" s="7">
        <v>35</v>
      </c>
      <c r="Z41" s="8" t="s">
        <v>94</v>
      </c>
      <c r="AA41" s="274">
        <f t="shared" si="7"/>
        <v>2.3450000000000002</v>
      </c>
      <c r="AB41" s="274">
        <f t="shared" si="8"/>
        <v>1.0219999999999998</v>
      </c>
      <c r="AC41" s="274">
        <f t="shared" si="9"/>
        <v>1.0219999999999998</v>
      </c>
      <c r="AD41" s="8" t="s">
        <v>974</v>
      </c>
    </row>
    <row r="42" spans="1:30" x14ac:dyDescent="0.25">
      <c r="A42" s="7">
        <v>36</v>
      </c>
      <c r="B42" s="8" t="s">
        <v>104</v>
      </c>
      <c r="C42" s="8">
        <v>48</v>
      </c>
      <c r="D42" s="276">
        <f t="shared" si="0"/>
        <v>48.650999999999996</v>
      </c>
      <c r="E42" s="27">
        <v>0.39900000000000002</v>
      </c>
      <c r="F42" s="27">
        <v>18.963000000000001</v>
      </c>
      <c r="G42" s="27">
        <v>7.0999999999999994E-2</v>
      </c>
      <c r="H42" s="26">
        <f t="shared" si="1"/>
        <v>19.034000000000002</v>
      </c>
      <c r="I42" s="7">
        <v>36</v>
      </c>
      <c r="J42" s="8" t="s">
        <v>104</v>
      </c>
      <c r="K42" s="27"/>
      <c r="L42" s="27">
        <v>1.1890000000000001</v>
      </c>
      <c r="M42" s="27">
        <v>4.5540000000000003</v>
      </c>
      <c r="N42" s="26">
        <f t="shared" si="2"/>
        <v>5.7430000000000003</v>
      </c>
      <c r="O42" s="27">
        <v>2.8719999999999999</v>
      </c>
      <c r="P42" s="27">
        <v>4.7569999999999997</v>
      </c>
      <c r="Q42" s="26">
        <f t="shared" si="3"/>
        <v>7.6289999999999996</v>
      </c>
      <c r="R42" s="7">
        <v>36</v>
      </c>
      <c r="S42" s="8" t="s">
        <v>104</v>
      </c>
      <c r="T42" s="27">
        <v>15.846</v>
      </c>
      <c r="U42" s="27">
        <v>26.661999999999999</v>
      </c>
      <c r="V42" s="27">
        <f t="shared" si="4"/>
        <v>10.815999999999999</v>
      </c>
      <c r="W42" s="28">
        <f t="shared" si="5"/>
        <v>168.25697336867347</v>
      </c>
      <c r="X42" s="274">
        <f t="shared" si="6"/>
        <v>29.218</v>
      </c>
      <c r="Y42" s="7">
        <v>36</v>
      </c>
      <c r="Z42" s="8" t="s">
        <v>104</v>
      </c>
      <c r="AA42" s="274">
        <f t="shared" si="7"/>
        <v>20.603000000000002</v>
      </c>
      <c r="AB42" s="274">
        <f t="shared" si="8"/>
        <v>19.432999999999996</v>
      </c>
      <c r="AC42" s="276">
        <f t="shared" si="9"/>
        <v>28.047999999999995</v>
      </c>
      <c r="AD42" s="8" t="s">
        <v>975</v>
      </c>
    </row>
    <row r="43" spans="1:30" x14ac:dyDescent="0.25">
      <c r="A43" s="283" t="s">
        <v>13</v>
      </c>
      <c r="B43" s="284"/>
      <c r="C43" s="274">
        <f>SUM(C7:C42)</f>
        <v>328726</v>
      </c>
      <c r="D43" s="276">
        <f>SUM(D7:D42)</f>
        <v>307817.80500000005</v>
      </c>
      <c r="E43" s="276">
        <f t="shared" ref="E43:G43" si="10">SUM(E7:E42)</f>
        <v>71793.933999999994</v>
      </c>
      <c r="F43" s="276">
        <f t="shared" si="10"/>
        <v>26883.300999999999</v>
      </c>
      <c r="G43" s="276">
        <f t="shared" si="10"/>
        <v>16996.382999999994</v>
      </c>
      <c r="H43" s="26">
        <f t="shared" si="1"/>
        <v>43879.683999999994</v>
      </c>
      <c r="I43" s="283" t="s">
        <v>13</v>
      </c>
      <c r="J43" s="284"/>
      <c r="K43" s="276">
        <f t="shared" ref="K43" si="11">SUM(K7:K42)</f>
        <v>10258.120999999999</v>
      </c>
      <c r="L43" s="276">
        <f t="shared" ref="L43" si="12">SUM(L7:L42)</f>
        <v>3104.1069999999995</v>
      </c>
      <c r="M43" s="276">
        <f t="shared" ref="M43" si="13">SUM(M7:M42)</f>
        <v>12469.480000000003</v>
      </c>
      <c r="N43" s="26">
        <f t="shared" si="2"/>
        <v>25831.708000000002</v>
      </c>
      <c r="O43" s="276">
        <f t="shared" ref="O43" si="14">SUM(O7:O42)</f>
        <v>11091.647999999997</v>
      </c>
      <c r="P43" s="276">
        <f t="shared" ref="P43" si="15">SUM(P7:P42)</f>
        <v>15090.812999999996</v>
      </c>
      <c r="Q43" s="276">
        <f t="shared" ref="Q43" si="16">SUM(Q7:Q42)</f>
        <v>26182.461000000003</v>
      </c>
      <c r="R43" s="283" t="s">
        <v>13</v>
      </c>
      <c r="S43" s="284"/>
      <c r="T43" s="276">
        <f t="shared" ref="T43" si="17">SUM(T7:T42)</f>
        <v>140130.01799999995</v>
      </c>
      <c r="U43" s="276">
        <f t="shared" ref="U43" si="18">SUM(U7:U42)</f>
        <v>198360.1302392759</v>
      </c>
      <c r="V43" s="276">
        <f t="shared" ref="V43" si="19">SUM(V7:V42)</f>
        <v>58230.112239275863</v>
      </c>
      <c r="W43" s="34">
        <f t="shared" si="5"/>
        <v>141.55434579283076</v>
      </c>
      <c r="X43" s="276">
        <f t="shared" si="6"/>
        <v>181886.06599999996</v>
      </c>
      <c r="Y43" s="283" t="s">
        <v>13</v>
      </c>
      <c r="Z43" s="284"/>
      <c r="AA43" s="276">
        <f t="shared" si="7"/>
        <v>155220.83099999995</v>
      </c>
      <c r="AB43" s="276">
        <f t="shared" si="8"/>
        <v>125931.73900000009</v>
      </c>
      <c r="AC43" s="276">
        <f t="shared" si="9"/>
        <v>152596.9740000001</v>
      </c>
      <c r="AD43" s="275" t="s">
        <v>918</v>
      </c>
    </row>
    <row r="44" spans="1:30" x14ac:dyDescent="0.25">
      <c r="A44" s="9" t="s">
        <v>791</v>
      </c>
      <c r="C44" s="20"/>
      <c r="D44" s="20"/>
      <c r="E44" s="20"/>
      <c r="F44" s="20"/>
      <c r="G44" s="20"/>
      <c r="H44" s="20"/>
      <c r="I44" s="21" t="s">
        <v>796</v>
      </c>
      <c r="J44" s="20"/>
      <c r="K44" s="20"/>
      <c r="L44" s="20"/>
      <c r="O44" s="20"/>
      <c r="P44" s="20"/>
      <c r="Q44" s="20"/>
      <c r="R44" s="23" t="s">
        <v>797</v>
      </c>
      <c r="S44" s="20"/>
      <c r="T44" s="22"/>
      <c r="V44" s="20"/>
      <c r="W44" s="20"/>
      <c r="AA44" s="29"/>
      <c r="AB44" s="29"/>
      <c r="AC44" s="29"/>
    </row>
    <row r="45" spans="1:30" x14ac:dyDescent="0.25">
      <c r="A45" s="2" t="s">
        <v>899</v>
      </c>
      <c r="B45" s="1"/>
      <c r="C45" s="1"/>
      <c r="D45" s="1"/>
      <c r="E45" s="1"/>
      <c r="F45" s="1"/>
      <c r="G45" s="1"/>
      <c r="H45" s="1"/>
      <c r="I45" s="1"/>
      <c r="J45" s="1"/>
      <c r="K45" s="1"/>
      <c r="L45" s="1"/>
      <c r="M45" s="1"/>
      <c r="N45" s="1"/>
      <c r="O45" s="1"/>
      <c r="Q45" s="1"/>
      <c r="R45" s="1"/>
      <c r="S45" s="10"/>
      <c r="T45" s="1"/>
      <c r="U45" s="1"/>
      <c r="V45" s="1"/>
      <c r="W45" s="1"/>
      <c r="Z45" s="2"/>
    </row>
  </sheetData>
  <sortState ref="B90:AG125">
    <sortCondition ref="B90:B125"/>
  </sortState>
  <mergeCells count="38">
    <mergeCell ref="K4:N4"/>
    <mergeCell ref="O4:Q4"/>
    <mergeCell ref="T4:T5"/>
    <mergeCell ref="U4:U5"/>
    <mergeCell ref="A43:B43"/>
    <mergeCell ref="I43:J43"/>
    <mergeCell ref="I4:I5"/>
    <mergeCell ref="J4:J5"/>
    <mergeCell ref="A4:A5"/>
    <mergeCell ref="B4:B5"/>
    <mergeCell ref="C4:C5"/>
    <mergeCell ref="D4:D5"/>
    <mergeCell ref="E4:E5"/>
    <mergeCell ref="F4:H4"/>
    <mergeCell ref="R4:R5"/>
    <mergeCell ref="S4:S5"/>
    <mergeCell ref="P3:Q3"/>
    <mergeCell ref="W3:X3"/>
    <mergeCell ref="Y1:AD1"/>
    <mergeCell ref="Y2:AD2"/>
    <mergeCell ref="A1:H1"/>
    <mergeCell ref="A2:H2"/>
    <mergeCell ref="I1:Q1"/>
    <mergeCell ref="I2:Q2"/>
    <mergeCell ref="G3:H3"/>
    <mergeCell ref="R43:S43"/>
    <mergeCell ref="R1:X1"/>
    <mergeCell ref="R2:X2"/>
    <mergeCell ref="Y43:Z43"/>
    <mergeCell ref="AA4:AA5"/>
    <mergeCell ref="V4:V5"/>
    <mergeCell ref="W4:W5"/>
    <mergeCell ref="X4:X5"/>
    <mergeCell ref="AB4:AB5"/>
    <mergeCell ref="AC4:AC5"/>
    <mergeCell ref="AD4:AD5"/>
    <mergeCell ref="Y4:Y5"/>
    <mergeCell ref="Z4:Z5"/>
  </mergeCells>
  <pageMargins left="0.70866141732283505" right="0.70866141732283505" top="0.74803149606299202" bottom="0.74803149606299202" header="0.31496062992126" footer="0.31496062992126"/>
  <pageSetup paperSize="9" scale="82" orientation="portrait" r:id="rId1"/>
  <colBreaks count="2" manualBreakCount="2">
    <brk id="8" max="43" man="1"/>
    <brk id="17" max="43"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5"/>
  <sheetViews>
    <sheetView view="pageBreakPreview" topLeftCell="A16" zoomScaleSheetLayoutView="100" workbookViewId="0">
      <selection activeCell="W38" sqref="W38"/>
    </sheetView>
  </sheetViews>
  <sheetFormatPr defaultColWidth="9.140625" defaultRowHeight="15" x14ac:dyDescent="0.25"/>
  <cols>
    <col min="1" max="1" width="9.28515625" style="259" customWidth="1"/>
    <col min="2" max="2" width="63.5703125" style="2" bestFit="1" customWidth="1"/>
    <col min="3" max="3" width="8" style="2" hidden="1" customWidth="1"/>
    <col min="4" max="4" width="11.140625" style="2" hidden="1" customWidth="1"/>
    <col min="5" max="5" width="13" style="2" hidden="1" customWidth="1"/>
    <col min="6" max="6" width="11.5703125" style="2" hidden="1" customWidth="1"/>
    <col min="7" max="11" width="10.28515625" style="2" hidden="1" customWidth="1"/>
    <col min="12" max="12" width="10.28515625" style="110" hidden="1" customWidth="1"/>
    <col min="13" max="17" width="10.28515625" style="2" customWidth="1"/>
    <col min="18" max="18" width="49.7109375" style="2" customWidth="1"/>
    <col min="19" max="16384" width="9.140625" style="2"/>
  </cols>
  <sheetData>
    <row r="1" spans="1:18" x14ac:dyDescent="0.25">
      <c r="A1" s="294" t="s">
        <v>1094</v>
      </c>
      <c r="B1" s="294"/>
      <c r="C1" s="294"/>
      <c r="D1" s="294"/>
      <c r="E1" s="294"/>
      <c r="F1" s="294"/>
      <c r="G1" s="294"/>
      <c r="H1" s="294"/>
      <c r="I1" s="294"/>
      <c r="J1" s="294"/>
      <c r="K1" s="294"/>
      <c r="L1" s="294"/>
      <c r="M1" s="294"/>
      <c r="N1" s="294"/>
      <c r="O1" s="294"/>
      <c r="P1" s="294"/>
      <c r="Q1" s="294"/>
      <c r="R1" s="294"/>
    </row>
    <row r="2" spans="1:18" x14ac:dyDescent="0.25">
      <c r="A2" s="295" t="s">
        <v>833</v>
      </c>
      <c r="B2" s="295"/>
      <c r="C2" s="295"/>
      <c r="D2" s="295"/>
      <c r="E2" s="295"/>
      <c r="F2" s="295"/>
      <c r="G2" s="295"/>
      <c r="H2" s="295"/>
      <c r="I2" s="295"/>
      <c r="J2" s="295"/>
      <c r="K2" s="295"/>
      <c r="L2" s="295"/>
      <c r="M2" s="295"/>
      <c r="N2" s="295"/>
      <c r="O2" s="295"/>
      <c r="P2" s="295"/>
      <c r="Q2" s="295"/>
      <c r="R2" s="295"/>
    </row>
    <row r="3" spans="1:18" x14ac:dyDescent="0.25">
      <c r="G3" s="33"/>
      <c r="L3" s="2"/>
      <c r="R3" s="260" t="s">
        <v>834</v>
      </c>
    </row>
    <row r="4" spans="1:18" ht="39.75" customHeight="1" x14ac:dyDescent="0.25">
      <c r="A4" s="5" t="s">
        <v>900</v>
      </c>
      <c r="B4" s="261" t="s">
        <v>152</v>
      </c>
      <c r="C4" s="5" t="s">
        <v>153</v>
      </c>
      <c r="D4" s="5" t="s">
        <v>67</v>
      </c>
      <c r="E4" s="5" t="s">
        <v>154</v>
      </c>
      <c r="F4" s="5" t="s">
        <v>69</v>
      </c>
      <c r="G4" s="5" t="s">
        <v>70</v>
      </c>
      <c r="H4" s="5" t="s">
        <v>155</v>
      </c>
      <c r="I4" s="5" t="s">
        <v>72</v>
      </c>
      <c r="J4" s="5" t="s">
        <v>73</v>
      </c>
      <c r="K4" s="5" t="s">
        <v>74</v>
      </c>
      <c r="L4" s="5" t="s">
        <v>901</v>
      </c>
      <c r="M4" s="5" t="s">
        <v>76</v>
      </c>
      <c r="N4" s="5" t="s">
        <v>77</v>
      </c>
      <c r="O4" s="5" t="s">
        <v>78</v>
      </c>
      <c r="P4" s="5" t="s">
        <v>112</v>
      </c>
      <c r="Q4" s="5" t="s">
        <v>156</v>
      </c>
      <c r="R4" s="261" t="s">
        <v>1075</v>
      </c>
    </row>
    <row r="5" spans="1:18" ht="17.25" customHeight="1" x14ac:dyDescent="0.25">
      <c r="A5" s="262" t="s">
        <v>157</v>
      </c>
      <c r="B5" s="263" t="s">
        <v>158</v>
      </c>
      <c r="C5" s="264">
        <v>328.73</v>
      </c>
      <c r="D5" s="264">
        <v>328.73</v>
      </c>
      <c r="E5" s="264">
        <v>328.73</v>
      </c>
      <c r="F5" s="264">
        <v>328.73</v>
      </c>
      <c r="G5" s="264">
        <v>328.73</v>
      </c>
      <c r="H5" s="264">
        <v>328.726</v>
      </c>
      <c r="I5" s="264">
        <v>328.726</v>
      </c>
      <c r="J5" s="264">
        <v>328.726</v>
      </c>
      <c r="K5" s="264">
        <v>328.726</v>
      </c>
      <c r="L5" s="264">
        <v>328.726</v>
      </c>
      <c r="M5" s="264">
        <v>328.726</v>
      </c>
      <c r="N5" s="264">
        <v>328.726</v>
      </c>
      <c r="O5" s="264">
        <v>328.726</v>
      </c>
      <c r="P5" s="264">
        <v>328.726</v>
      </c>
      <c r="Q5" s="264">
        <v>328.726</v>
      </c>
      <c r="R5" s="263" t="s">
        <v>1076</v>
      </c>
    </row>
    <row r="6" spans="1:18" ht="17.25" customHeight="1" x14ac:dyDescent="0.25">
      <c r="A6" s="262" t="s">
        <v>159</v>
      </c>
      <c r="B6" s="263" t="s">
        <v>160</v>
      </c>
      <c r="C6" s="264">
        <v>305.18</v>
      </c>
      <c r="D6" s="264">
        <v>305.12</v>
      </c>
      <c r="E6" s="264">
        <v>305.33999999999997</v>
      </c>
      <c r="F6" s="264">
        <v>305.56</v>
      </c>
      <c r="G6" s="264">
        <v>305.58999999999997</v>
      </c>
      <c r="H6" s="264">
        <v>306.88437399999981</v>
      </c>
      <c r="I6" s="264">
        <v>307.08792799999998</v>
      </c>
      <c r="J6" s="264">
        <v>307.23209699999995</v>
      </c>
      <c r="K6" s="264">
        <v>307.40834000000001</v>
      </c>
      <c r="L6" s="264">
        <v>307.40837299999998</v>
      </c>
      <c r="M6" s="264">
        <v>307.48275599999999</v>
      </c>
      <c r="N6" s="264">
        <v>307.39232500000003</v>
      </c>
      <c r="O6" s="265">
        <v>307.49080200000003</v>
      </c>
      <c r="P6" s="265">
        <v>307.7964429999999</v>
      </c>
      <c r="Q6" s="264">
        <v>307.81750500000004</v>
      </c>
      <c r="R6" s="263" t="s">
        <v>1077</v>
      </c>
    </row>
    <row r="7" spans="1:18" ht="17.25" customHeight="1" x14ac:dyDescent="0.25">
      <c r="A7" s="7">
        <v>1</v>
      </c>
      <c r="B7" s="6" t="s">
        <v>126</v>
      </c>
      <c r="C7" s="264">
        <v>69.84</v>
      </c>
      <c r="D7" s="264">
        <v>69.72</v>
      </c>
      <c r="E7" s="264">
        <v>69.819999999999993</v>
      </c>
      <c r="F7" s="264">
        <v>69.959999999999994</v>
      </c>
      <c r="G7" s="264">
        <v>69.959999999999994</v>
      </c>
      <c r="H7" s="264">
        <v>71.430830999999998</v>
      </c>
      <c r="I7" s="264">
        <v>71.463145999999995</v>
      </c>
      <c r="J7" s="264">
        <v>71.529371999999981</v>
      </c>
      <c r="K7" s="264">
        <v>71.542946000000001</v>
      </c>
      <c r="L7" s="264">
        <v>71.555175999999989</v>
      </c>
      <c r="M7" s="264">
        <v>71.593092999999982</v>
      </c>
      <c r="N7" s="264">
        <v>71.598708000000002</v>
      </c>
      <c r="O7" s="264">
        <v>71.572706999999994</v>
      </c>
      <c r="P7" s="264">
        <v>71.828249000000014</v>
      </c>
      <c r="Q7" s="264">
        <v>71.793633999999997</v>
      </c>
      <c r="R7" s="6" t="s">
        <v>1078</v>
      </c>
    </row>
    <row r="8" spans="1:18" ht="17.25" customHeight="1" x14ac:dyDescent="0.25">
      <c r="A8" s="7"/>
      <c r="B8" s="6" t="s">
        <v>161</v>
      </c>
      <c r="C8" s="264">
        <v>22.884854839766696</v>
      </c>
      <c r="D8" s="264">
        <v>22.850026219192447</v>
      </c>
      <c r="E8" s="264">
        <v>22.866312962599071</v>
      </c>
      <c r="F8" s="264">
        <v>22.895666972116768</v>
      </c>
      <c r="G8" s="264">
        <v>22.893419287280341</v>
      </c>
      <c r="H8" s="264">
        <v>23.276138197899918</v>
      </c>
      <c r="I8" s="264">
        <v>23.271232596287536</v>
      </c>
      <c r="J8" s="264">
        <v>23.281868235271002</v>
      </c>
      <c r="K8" s="264">
        <v>23.272935926201612</v>
      </c>
      <c r="L8" s="264">
        <v>23.276911849112189</v>
      </c>
      <c r="M8" s="264">
        <v>23.283612366216719</v>
      </c>
      <c r="N8" s="264">
        <v>23.29228877136083</v>
      </c>
      <c r="O8" s="264">
        <v>23.276373320591222</v>
      </c>
      <c r="P8" s="264">
        <v>23.336282999215829</v>
      </c>
      <c r="Q8" s="264">
        <v>23.323440945959192</v>
      </c>
      <c r="R8" s="6" t="s">
        <v>1079</v>
      </c>
    </row>
    <row r="9" spans="1:18" ht="17.25" customHeight="1" x14ac:dyDescent="0.25">
      <c r="A9" s="7">
        <v>2</v>
      </c>
      <c r="B9" s="6" t="s">
        <v>761</v>
      </c>
      <c r="C9" s="264">
        <v>41.230000000000004</v>
      </c>
      <c r="D9" s="264">
        <v>41.32</v>
      </c>
      <c r="E9" s="264">
        <v>41.629999999999995</v>
      </c>
      <c r="F9" s="264">
        <v>41.97</v>
      </c>
      <c r="G9" s="264">
        <v>42.23</v>
      </c>
      <c r="H9" s="264">
        <v>42.323363999999998</v>
      </c>
      <c r="I9" s="264">
        <v>42.731735999999998</v>
      </c>
      <c r="J9" s="264">
        <v>42.902126999999993</v>
      </c>
      <c r="K9" s="264">
        <v>43.062231999999995</v>
      </c>
      <c r="L9" s="264">
        <v>43.334243999999998</v>
      </c>
      <c r="M9" s="264">
        <v>43.575242000000003</v>
      </c>
      <c r="N9" s="264">
        <v>43.525337999999991</v>
      </c>
      <c r="O9" s="264">
        <v>43.576586999999989</v>
      </c>
      <c r="P9" s="264">
        <v>43.860648999999995</v>
      </c>
      <c r="Q9" s="264">
        <v>43.879683999999997</v>
      </c>
      <c r="R9" s="6" t="s">
        <v>1080</v>
      </c>
    </row>
    <row r="10" spans="1:18" ht="17.25" customHeight="1" x14ac:dyDescent="0.25">
      <c r="A10" s="7" t="s">
        <v>759</v>
      </c>
      <c r="B10" s="6" t="s">
        <v>762</v>
      </c>
      <c r="C10" s="264">
        <v>23.75</v>
      </c>
      <c r="D10" s="264">
        <v>23.91</v>
      </c>
      <c r="E10" s="264">
        <v>24.11</v>
      </c>
      <c r="F10" s="264">
        <v>24.51</v>
      </c>
      <c r="G10" s="264">
        <v>24.76</v>
      </c>
      <c r="H10" s="264">
        <v>24.992725000000004</v>
      </c>
      <c r="I10" s="264">
        <v>25.445042999999998</v>
      </c>
      <c r="J10" s="264">
        <v>25.882041000000001</v>
      </c>
      <c r="K10" s="264">
        <v>26.211127000000001</v>
      </c>
      <c r="L10" s="264">
        <v>26.157636999999994</v>
      </c>
      <c r="M10" s="264">
        <v>26.399771000000005</v>
      </c>
      <c r="N10" s="264">
        <v>26.308094000000001</v>
      </c>
      <c r="O10" s="264">
        <v>26.504147999999994</v>
      </c>
      <c r="P10" s="264">
        <v>26.912905999999996</v>
      </c>
      <c r="Q10" s="264">
        <v>26.883300999999999</v>
      </c>
      <c r="R10" s="6" t="s">
        <v>1081</v>
      </c>
    </row>
    <row r="11" spans="1:18" ht="17.25" customHeight="1" x14ac:dyDescent="0.25">
      <c r="A11" s="7"/>
      <c r="B11" s="6" t="s">
        <v>162</v>
      </c>
      <c r="C11" s="264">
        <v>7.7822924175896189</v>
      </c>
      <c r="D11" s="264">
        <v>7.8362611431567908</v>
      </c>
      <c r="E11" s="264">
        <v>7.8961158053317622</v>
      </c>
      <c r="F11" s="264">
        <v>8.021337871449143</v>
      </c>
      <c r="G11" s="264">
        <v>8.1</v>
      </c>
      <c r="H11" s="264">
        <v>8.1440200666587277</v>
      </c>
      <c r="I11" s="264">
        <v>8.2859144498835526</v>
      </c>
      <c r="J11" s="264">
        <v>8.4242633672483791</v>
      </c>
      <c r="K11" s="264">
        <v>8.5264853256746385</v>
      </c>
      <c r="L11" s="264">
        <v>8.5090841035744962</v>
      </c>
      <c r="M11" s="264">
        <v>8.5857728555028316</v>
      </c>
      <c r="N11" s="264">
        <v>8.5584745813025744</v>
      </c>
      <c r="O11" s="264">
        <v>8.6194929499061868</v>
      </c>
      <c r="P11" s="264">
        <v>8.7437352224372553</v>
      </c>
      <c r="Q11" s="264">
        <v>8.7335192324426121</v>
      </c>
      <c r="R11" s="6" t="s">
        <v>1082</v>
      </c>
    </row>
    <row r="12" spans="1:18" ht="17.25" customHeight="1" x14ac:dyDescent="0.25">
      <c r="A12" s="7" t="s">
        <v>760</v>
      </c>
      <c r="B12" s="6" t="s">
        <v>763</v>
      </c>
      <c r="C12" s="264">
        <v>17.48</v>
      </c>
      <c r="D12" s="264">
        <v>17.41</v>
      </c>
      <c r="E12" s="264">
        <v>17.52</v>
      </c>
      <c r="F12" s="264">
        <v>17.46</v>
      </c>
      <c r="G12" s="264">
        <v>17.47</v>
      </c>
      <c r="H12" s="264">
        <v>17.330638999999998</v>
      </c>
      <c r="I12" s="264">
        <v>17.286693000000003</v>
      </c>
      <c r="J12" s="264">
        <v>17.020085999999996</v>
      </c>
      <c r="K12" s="264">
        <v>16.851104999999997</v>
      </c>
      <c r="L12" s="264">
        <v>17.176607000000004</v>
      </c>
      <c r="M12" s="264">
        <v>17.175471000000002</v>
      </c>
      <c r="N12" s="264">
        <v>17.21724399999999</v>
      </c>
      <c r="O12" s="264">
        <v>17.072438999999999</v>
      </c>
      <c r="P12" s="264">
        <v>16.947742999999999</v>
      </c>
      <c r="Q12" s="264">
        <v>16.996382999999994</v>
      </c>
      <c r="R12" s="6" t="s">
        <v>800</v>
      </c>
    </row>
    <row r="13" spans="1:18" ht="17.25" customHeight="1" x14ac:dyDescent="0.25">
      <c r="A13" s="7"/>
      <c r="B13" s="6" t="s">
        <v>162</v>
      </c>
      <c r="C13" s="264">
        <v>5.7277672193459601</v>
      </c>
      <c r="D13" s="264">
        <v>5.7059517566858942</v>
      </c>
      <c r="E13" s="264">
        <v>5.737865985458833</v>
      </c>
      <c r="F13" s="264">
        <v>5.7140987040188511</v>
      </c>
      <c r="G13" s="264">
        <v>5.716810105042704</v>
      </c>
      <c r="H13" s="264">
        <v>5.6472862316541441</v>
      </c>
      <c r="I13" s="264">
        <v>5.6292323545847767</v>
      </c>
      <c r="J13" s="264">
        <v>5.539813764966099</v>
      </c>
      <c r="K13" s="264">
        <v>5.4816681291080114</v>
      </c>
      <c r="L13" s="264">
        <v>5.5875534008307586</v>
      </c>
      <c r="M13" s="264">
        <v>5.5858322669645908</v>
      </c>
      <c r="N13" s="264">
        <v>5.601065023337843</v>
      </c>
      <c r="O13" s="264">
        <v>5.5521787607812723</v>
      </c>
      <c r="P13" s="264">
        <v>5.5061529739640314</v>
      </c>
      <c r="Q13" s="264">
        <v>5.5215777933097048</v>
      </c>
      <c r="R13" s="6" t="s">
        <v>1082</v>
      </c>
    </row>
    <row r="14" spans="1:18" ht="17.25" customHeight="1" x14ac:dyDescent="0.25">
      <c r="A14" s="7">
        <v>3</v>
      </c>
      <c r="B14" s="18" t="s">
        <v>764</v>
      </c>
      <c r="C14" s="264">
        <v>27.73</v>
      </c>
      <c r="D14" s="264">
        <v>27.49</v>
      </c>
      <c r="E14" s="264">
        <v>27.54</v>
      </c>
      <c r="F14" s="264">
        <v>27.1</v>
      </c>
      <c r="G14" s="264">
        <v>27.09</v>
      </c>
      <c r="H14" s="264">
        <v>27.059573999999998</v>
      </c>
      <c r="I14" s="264">
        <v>27.042460999999996</v>
      </c>
      <c r="J14" s="264">
        <v>26.805667999999994</v>
      </c>
      <c r="K14" s="264">
        <v>26.422529999999995</v>
      </c>
      <c r="L14" s="264">
        <v>26.499200000000009</v>
      </c>
      <c r="M14" s="264">
        <v>26.151695</v>
      </c>
      <c r="N14" s="264">
        <v>26.111326999999999</v>
      </c>
      <c r="O14" s="264">
        <v>26.081679000000001</v>
      </c>
      <c r="P14" s="264">
        <v>25.832196000000003</v>
      </c>
      <c r="Q14" s="264">
        <v>25.831707999999999</v>
      </c>
      <c r="R14" s="18" t="s">
        <v>1083</v>
      </c>
    </row>
    <row r="15" spans="1:18" ht="17.25" customHeight="1" x14ac:dyDescent="0.25">
      <c r="A15" s="7" t="s">
        <v>759</v>
      </c>
      <c r="B15" s="6" t="s">
        <v>765</v>
      </c>
      <c r="C15" s="264">
        <v>10.66</v>
      </c>
      <c r="D15" s="264">
        <v>10.52</v>
      </c>
      <c r="E15" s="264">
        <v>10.45</v>
      </c>
      <c r="F15" s="264">
        <v>10.48</v>
      </c>
      <c r="G15" s="264">
        <v>10.45</v>
      </c>
      <c r="H15" s="264">
        <v>10.444041</v>
      </c>
      <c r="I15" s="264">
        <v>10.417501999999999</v>
      </c>
      <c r="J15" s="264">
        <v>10.362364999999999</v>
      </c>
      <c r="K15" s="264">
        <v>10.344333999999998</v>
      </c>
      <c r="L15" s="264">
        <v>10.339714000000006</v>
      </c>
      <c r="M15" s="264">
        <v>10.304911999999998</v>
      </c>
      <c r="N15" s="264">
        <v>10.313666000000001</v>
      </c>
      <c r="O15" s="264">
        <v>10.256397</v>
      </c>
      <c r="P15" s="264">
        <v>10.257631</v>
      </c>
      <c r="Q15" s="264">
        <v>10.258120999999997</v>
      </c>
      <c r="R15" s="6" t="s">
        <v>1084</v>
      </c>
    </row>
    <row r="16" spans="1:18" ht="17.25" customHeight="1" x14ac:dyDescent="0.25">
      <c r="A16" s="7"/>
      <c r="B16" s="6" t="s">
        <v>162</v>
      </c>
      <c r="C16" s="264">
        <v>3.4930205124844358</v>
      </c>
      <c r="D16" s="264">
        <v>3.4478238070267433</v>
      </c>
      <c r="E16" s="264">
        <v>3.4224143577651143</v>
      </c>
      <c r="F16" s="264">
        <v>3.4297682942793561</v>
      </c>
      <c r="G16" s="264">
        <v>3.4196145161818126</v>
      </c>
      <c r="H16" s="264">
        <v>3.4032495248519909</v>
      </c>
      <c r="I16" s="264">
        <v>3.3923515221998568</v>
      </c>
      <c r="J16" s="264">
        <v>3.372813290403053</v>
      </c>
      <c r="K16" s="264">
        <v>3.3650141046921487</v>
      </c>
      <c r="L16" s="264">
        <v>3.3635108566154788</v>
      </c>
      <c r="M16" s="264">
        <v>3.3513788330946266</v>
      </c>
      <c r="N16" s="264">
        <v>3.3552125935480008</v>
      </c>
      <c r="O16" s="264">
        <v>3.3355134310651664</v>
      </c>
      <c r="P16" s="264">
        <v>3.3326021899479854</v>
      </c>
      <c r="Q16" s="264">
        <v>3.3325333463410391</v>
      </c>
      <c r="R16" s="6" t="s">
        <v>1082</v>
      </c>
    </row>
    <row r="17" spans="1:18" ht="17.25" customHeight="1" x14ac:dyDescent="0.25">
      <c r="A17" s="7" t="s">
        <v>760</v>
      </c>
      <c r="B17" s="266" t="s">
        <v>799</v>
      </c>
      <c r="C17" s="264">
        <v>3.44</v>
      </c>
      <c r="D17" s="264">
        <v>3.45</v>
      </c>
      <c r="E17" s="264">
        <v>3.44</v>
      </c>
      <c r="F17" s="264">
        <v>3.38</v>
      </c>
      <c r="G17" s="264">
        <v>3.36</v>
      </c>
      <c r="H17" s="264">
        <v>3.3906780000000003</v>
      </c>
      <c r="I17" s="264">
        <v>3.3512289999999996</v>
      </c>
      <c r="J17" s="264">
        <v>3.3997770000000007</v>
      </c>
      <c r="K17" s="264">
        <v>3.3433940000000004</v>
      </c>
      <c r="L17" s="264">
        <v>3.2141789999999997</v>
      </c>
      <c r="M17" s="264">
        <v>3.1999460000000002</v>
      </c>
      <c r="N17" s="264">
        <v>3.1605079999999997</v>
      </c>
      <c r="O17" s="264">
        <v>3.1819850000000005</v>
      </c>
      <c r="P17" s="264">
        <v>3.1869010000000002</v>
      </c>
      <c r="Q17" s="264">
        <v>3.1041069999999999</v>
      </c>
      <c r="R17" s="267" t="s">
        <v>801</v>
      </c>
    </row>
    <row r="18" spans="1:18" ht="17.25" customHeight="1" x14ac:dyDescent="0.25">
      <c r="A18" s="7"/>
      <c r="B18" s="6" t="s">
        <v>162</v>
      </c>
      <c r="C18" s="264">
        <v>1.1272036175371911</v>
      </c>
      <c r="D18" s="264">
        <v>1.1307026743576298</v>
      </c>
      <c r="E18" s="264">
        <v>1.1266129560489946</v>
      </c>
      <c r="F18" s="264">
        <v>1.1061657284984945</v>
      </c>
      <c r="G18" s="264">
        <v>1.0995124186000853</v>
      </c>
      <c r="H18" s="264">
        <v>1.1048715044709323</v>
      </c>
      <c r="I18" s="264">
        <v>1.091292979774835</v>
      </c>
      <c r="J18" s="264">
        <v>1.1065826237549656</v>
      </c>
      <c r="K18" s="264">
        <v>1.087606796874802</v>
      </c>
      <c r="L18" s="264">
        <v>1.0455730169717921</v>
      </c>
      <c r="M18" s="264">
        <v>1.0406912054606405</v>
      </c>
      <c r="N18" s="264">
        <v>1.0281675054834241</v>
      </c>
      <c r="O18" s="264">
        <v>1.0348228237409196</v>
      </c>
      <c r="P18" s="264">
        <v>1.0353924070526055</v>
      </c>
      <c r="Q18" s="264">
        <v>1.008424455912603</v>
      </c>
      <c r="R18" s="6" t="s">
        <v>1082</v>
      </c>
    </row>
    <row r="19" spans="1:18" ht="17.25" customHeight="1" x14ac:dyDescent="0.25">
      <c r="A19" s="7" t="s">
        <v>767</v>
      </c>
      <c r="B19" s="6" t="s">
        <v>766</v>
      </c>
      <c r="C19" s="264">
        <v>13.63</v>
      </c>
      <c r="D19" s="264">
        <v>13.52</v>
      </c>
      <c r="E19" s="264">
        <v>13.65</v>
      </c>
      <c r="F19" s="264">
        <v>13.24</v>
      </c>
      <c r="G19" s="264">
        <v>13.27</v>
      </c>
      <c r="H19" s="264">
        <v>13.224854999999996</v>
      </c>
      <c r="I19" s="264">
        <v>13.273729999999995</v>
      </c>
      <c r="J19" s="264">
        <v>13.043525999999995</v>
      </c>
      <c r="K19" s="264">
        <v>12.734801999999997</v>
      </c>
      <c r="L19" s="264">
        <v>12.945307000000001</v>
      </c>
      <c r="M19" s="264">
        <v>12.646837000000001</v>
      </c>
      <c r="N19" s="264">
        <v>12.637152999999998</v>
      </c>
      <c r="O19" s="264">
        <v>12.643297</v>
      </c>
      <c r="P19" s="264">
        <v>12.387664000000001</v>
      </c>
      <c r="Q19" s="264">
        <v>12.469480000000003</v>
      </c>
      <c r="R19" s="6" t="s">
        <v>802</v>
      </c>
    </row>
    <row r="20" spans="1:18" ht="17.25" customHeight="1" x14ac:dyDescent="0.25">
      <c r="A20" s="7"/>
      <c r="B20" s="6" t="s">
        <v>162</v>
      </c>
      <c r="C20" s="264">
        <v>4.4662166590209056</v>
      </c>
      <c r="D20" s="264">
        <v>4.431043523859465</v>
      </c>
      <c r="E20" s="264">
        <v>4.4704264099037143</v>
      </c>
      <c r="F20" s="264">
        <v>4.3330278832307894</v>
      </c>
      <c r="G20" s="264">
        <v>4.3424195817925986</v>
      </c>
      <c r="H20" s="264">
        <v>4.3093934134293859</v>
      </c>
      <c r="I20" s="264">
        <v>4.3224525582783562</v>
      </c>
      <c r="J20" s="264">
        <v>4.2454958734340824</v>
      </c>
      <c r="K20" s="264">
        <v>4.1426338660818365</v>
      </c>
      <c r="L20" s="264">
        <v>4.2111107364014453</v>
      </c>
      <c r="M20" s="264">
        <v>4.1130231706392024</v>
      </c>
      <c r="N20" s="264">
        <v>4.1110827994810855</v>
      </c>
      <c r="O20" s="264">
        <v>4.1117642927088269</v>
      </c>
      <c r="P20" s="264">
        <v>4.0246287056670127</v>
      </c>
      <c r="Q20" s="264">
        <v>4.0509327109255855</v>
      </c>
      <c r="R20" s="6" t="s">
        <v>1082</v>
      </c>
    </row>
    <row r="21" spans="1:18" ht="17.25" customHeight="1" x14ac:dyDescent="0.25">
      <c r="A21" s="7">
        <v>4</v>
      </c>
      <c r="B21" s="6" t="s">
        <v>768</v>
      </c>
      <c r="C21" s="264">
        <v>25.03</v>
      </c>
      <c r="D21" s="264">
        <v>25.869999999999997</v>
      </c>
      <c r="E21" s="264">
        <v>34.29</v>
      </c>
      <c r="F21" s="264">
        <v>25.79</v>
      </c>
      <c r="G21" s="264">
        <v>25.67</v>
      </c>
      <c r="H21" s="264">
        <v>24.908360999999999</v>
      </c>
      <c r="I21" s="264">
        <v>26.027929</v>
      </c>
      <c r="J21" s="264">
        <v>24.979374</v>
      </c>
      <c r="K21" s="264">
        <v>24.481726000000002</v>
      </c>
      <c r="L21" s="264">
        <v>26.846791000000003</v>
      </c>
      <c r="M21" s="264">
        <v>24.599758000000001</v>
      </c>
      <c r="N21" s="264">
        <v>25.177368000000001</v>
      </c>
      <c r="O21" s="264">
        <v>26.324012000000003</v>
      </c>
      <c r="P21" s="264">
        <v>24.847990999999993</v>
      </c>
      <c r="Q21" s="264">
        <v>26.182460999999996</v>
      </c>
      <c r="R21" s="6" t="s">
        <v>1085</v>
      </c>
    </row>
    <row r="22" spans="1:18" ht="17.25" customHeight="1" x14ac:dyDescent="0.25">
      <c r="A22" s="7" t="s">
        <v>759</v>
      </c>
      <c r="B22" s="6" t="s">
        <v>130</v>
      </c>
      <c r="C22" s="264">
        <v>10.26</v>
      </c>
      <c r="D22" s="264">
        <v>10.53</v>
      </c>
      <c r="E22" s="264">
        <v>11.96</v>
      </c>
      <c r="F22" s="264">
        <v>11.31</v>
      </c>
      <c r="G22" s="264">
        <v>10.88</v>
      </c>
      <c r="H22" s="264">
        <v>10.695763000000001</v>
      </c>
      <c r="I22" s="264">
        <v>10.516399</v>
      </c>
      <c r="J22" s="264">
        <v>10.333397000000003</v>
      </c>
      <c r="K22" s="264">
        <v>10.289518999999999</v>
      </c>
      <c r="L22" s="264">
        <v>10.837614</v>
      </c>
      <c r="M22" s="264">
        <v>10.322858000000002</v>
      </c>
      <c r="N22" s="264">
        <v>10.665078000000001</v>
      </c>
      <c r="O22" s="264">
        <v>11.03698</v>
      </c>
      <c r="P22" s="264">
        <v>10.694411999999996</v>
      </c>
      <c r="Q22" s="264">
        <v>11.091647999999998</v>
      </c>
      <c r="R22" s="6" t="s">
        <v>1086</v>
      </c>
    </row>
    <row r="23" spans="1:18" ht="17.25" customHeight="1" x14ac:dyDescent="0.25">
      <c r="A23" s="7"/>
      <c r="B23" s="6" t="s">
        <v>162</v>
      </c>
      <c r="C23" s="264">
        <v>3.3619503243987152</v>
      </c>
      <c r="D23" s="264">
        <v>3.4511012060828525</v>
      </c>
      <c r="E23" s="264">
        <v>3.9169450448680165</v>
      </c>
      <c r="F23" s="264">
        <v>3.7014007068988088</v>
      </c>
      <c r="G23" s="264">
        <v>3.5603259268955143</v>
      </c>
      <c r="H23" s="264">
        <v>3.4852745549045152</v>
      </c>
      <c r="I23" s="264">
        <v>3.4245563049290566</v>
      </c>
      <c r="J23" s="264">
        <v>3.363384588036713</v>
      </c>
      <c r="K23" s="264">
        <v>3.3471827732455139</v>
      </c>
      <c r="L23" s="264">
        <v>3.5254778177431105</v>
      </c>
      <c r="M23" s="264">
        <v>3.3572152579509211</v>
      </c>
      <c r="N23" s="264">
        <v>3.4695329494644995</v>
      </c>
      <c r="O23" s="264">
        <v>3.5893691545284003</v>
      </c>
      <c r="P23" s="264">
        <v>3.4745079883850378</v>
      </c>
      <c r="Q23" s="264">
        <v>3.6033194408485625</v>
      </c>
      <c r="R23" s="6" t="s">
        <v>1082</v>
      </c>
    </row>
    <row r="24" spans="1:18" ht="17.25" customHeight="1" x14ac:dyDescent="0.25">
      <c r="A24" s="7" t="s">
        <v>760</v>
      </c>
      <c r="B24" s="6" t="s">
        <v>131</v>
      </c>
      <c r="C24" s="264">
        <v>14.77</v>
      </c>
      <c r="D24" s="264">
        <v>15.34</v>
      </c>
      <c r="E24" s="264">
        <v>22.33</v>
      </c>
      <c r="F24" s="264">
        <v>14.48</v>
      </c>
      <c r="G24" s="264">
        <v>14.79</v>
      </c>
      <c r="H24" s="264">
        <v>14.212597999999996</v>
      </c>
      <c r="I24" s="264">
        <v>15.511529999999999</v>
      </c>
      <c r="J24" s="264">
        <v>14.645976999999998</v>
      </c>
      <c r="K24" s="264">
        <v>14.192207000000002</v>
      </c>
      <c r="L24" s="264">
        <v>16.009177000000001</v>
      </c>
      <c r="M24" s="264">
        <v>14.276900000000001</v>
      </c>
      <c r="N24" s="264">
        <v>14.512290000000002</v>
      </c>
      <c r="O24" s="264">
        <v>15.287032000000004</v>
      </c>
      <c r="P24" s="264">
        <v>14.153578999999997</v>
      </c>
      <c r="Q24" s="264">
        <v>15.090812999999999</v>
      </c>
      <c r="R24" s="6" t="s">
        <v>1087</v>
      </c>
    </row>
    <row r="25" spans="1:18" ht="17.25" customHeight="1" x14ac:dyDescent="0.25">
      <c r="A25" s="7"/>
      <c r="B25" s="6" t="s">
        <v>162</v>
      </c>
      <c r="C25" s="264">
        <v>4.8397666950652072</v>
      </c>
      <c r="D25" s="264">
        <v>5.027530152071316</v>
      </c>
      <c r="E25" s="264">
        <v>7.3131591013296653</v>
      </c>
      <c r="F25" s="264">
        <v>4.7388401623249115</v>
      </c>
      <c r="G25" s="264">
        <v>4.8398180568735887</v>
      </c>
      <c r="H25" s="264">
        <v>4.6312550276671969</v>
      </c>
      <c r="I25" s="264">
        <v>5.0511689277476259</v>
      </c>
      <c r="J25" s="264">
        <v>4.7670725627342252</v>
      </c>
      <c r="K25" s="264">
        <v>4.6167280302154463</v>
      </c>
      <c r="L25" s="264">
        <v>5.2077882081630884</v>
      </c>
      <c r="M25" s="264">
        <v>4.6431546879981784</v>
      </c>
      <c r="N25" s="264">
        <v>4.7210970540660053</v>
      </c>
      <c r="O25" s="264">
        <v>4.971541230036534</v>
      </c>
      <c r="P25" s="264">
        <v>4.5983569082375659</v>
      </c>
      <c r="Q25" s="264">
        <v>4.9025194327398625</v>
      </c>
      <c r="R25" s="6" t="s">
        <v>1082</v>
      </c>
    </row>
    <row r="26" spans="1:18" ht="17.25" customHeight="1" x14ac:dyDescent="0.25">
      <c r="A26" s="7">
        <v>5</v>
      </c>
      <c r="B26" s="6" t="s">
        <v>769</v>
      </c>
      <c r="C26" s="264">
        <v>141.34</v>
      </c>
      <c r="D26" s="264">
        <v>140.69999999999999</v>
      </c>
      <c r="E26" s="264">
        <v>131.94</v>
      </c>
      <c r="F26" s="264">
        <v>140.69999999999999</v>
      </c>
      <c r="G26" s="264">
        <v>140.63999999999999</v>
      </c>
      <c r="H26" s="264">
        <v>141.16224399999999</v>
      </c>
      <c r="I26" s="264">
        <v>139.82265600000002</v>
      </c>
      <c r="J26" s="264">
        <v>141.01555599999998</v>
      </c>
      <c r="K26" s="264">
        <v>141.89890600000001</v>
      </c>
      <c r="L26" s="264">
        <v>139.17296199999998</v>
      </c>
      <c r="M26" s="264">
        <v>141.56296800000001</v>
      </c>
      <c r="N26" s="264">
        <v>140.97958399999999</v>
      </c>
      <c r="O26" s="264">
        <v>139.93581699999999</v>
      </c>
      <c r="P26" s="264">
        <v>141.42735799999997</v>
      </c>
      <c r="Q26" s="264">
        <v>140.13001799999995</v>
      </c>
      <c r="R26" s="6" t="s">
        <v>1088</v>
      </c>
    </row>
    <row r="27" spans="1:18" ht="17.25" customHeight="1" x14ac:dyDescent="0.25">
      <c r="A27" s="7"/>
      <c r="B27" s="6" t="s">
        <v>162</v>
      </c>
      <c r="C27" s="264">
        <v>46.313650960089127</v>
      </c>
      <c r="D27" s="264">
        <v>46.113004719454636</v>
      </c>
      <c r="E27" s="264">
        <v>43.210846924739634</v>
      </c>
      <c r="F27" s="264">
        <v>46.046602958502419</v>
      </c>
      <c r="G27" s="264">
        <v>46.022448378546414</v>
      </c>
      <c r="H27" s="264">
        <v>45.998511478463243</v>
      </c>
      <c r="I27" s="264">
        <v>45.531798306314414</v>
      </c>
      <c r="J27" s="264">
        <v>45.898705694151481</v>
      </c>
      <c r="K27" s="264">
        <v>46.159745047905986</v>
      </c>
      <c r="L27" s="264">
        <v>45.272990010587641</v>
      </c>
      <c r="M27" s="264">
        <v>46.039319356172292</v>
      </c>
      <c r="N27" s="264">
        <v>45.863078721955716</v>
      </c>
      <c r="O27" s="264">
        <v>45.508944036641452</v>
      </c>
      <c r="P27" s="264">
        <v>45.948340605092703</v>
      </c>
      <c r="Q27" s="264">
        <v>45.523732641520802</v>
      </c>
      <c r="R27" s="6" t="s">
        <v>1082</v>
      </c>
    </row>
    <row r="28" spans="1:18" ht="17.25" customHeight="1" x14ac:dyDescent="0.25">
      <c r="A28" s="7">
        <v>6</v>
      </c>
      <c r="B28" s="6" t="s">
        <v>127</v>
      </c>
      <c r="C28" s="264">
        <v>185.34</v>
      </c>
      <c r="D28" s="264">
        <v>188.28</v>
      </c>
      <c r="E28" s="264">
        <v>173.89</v>
      </c>
      <c r="F28" s="264">
        <v>189.66</v>
      </c>
      <c r="G28" s="264">
        <v>191.1</v>
      </c>
      <c r="H28" s="264">
        <v>192.73681345454972</v>
      </c>
      <c r="I28" s="264">
        <v>192.38111923927588</v>
      </c>
      <c r="J28" s="264">
        <v>195.22284900000002</v>
      </c>
      <c r="K28" s="264">
        <v>195.32767999999999</v>
      </c>
      <c r="L28" s="264">
        <v>189.18819200000004</v>
      </c>
      <c r="M28" s="264">
        <v>197.68305599999999</v>
      </c>
      <c r="N28" s="264">
        <v>195.79572423927584</v>
      </c>
      <c r="O28" s="264">
        <v>194.24602823927589</v>
      </c>
      <c r="P28" s="264">
        <v>200.94994123927589</v>
      </c>
      <c r="Q28" s="264">
        <v>198.3599012392759</v>
      </c>
      <c r="R28" s="6" t="s">
        <v>1089</v>
      </c>
    </row>
    <row r="29" spans="1:18" ht="17.25" customHeight="1" x14ac:dyDescent="0.25">
      <c r="A29" s="7">
        <v>7</v>
      </c>
      <c r="B29" s="6" t="s">
        <v>128</v>
      </c>
      <c r="C29" s="264">
        <v>44</v>
      </c>
      <c r="D29" s="264">
        <v>47.58</v>
      </c>
      <c r="E29" s="264">
        <v>41.95</v>
      </c>
      <c r="F29" s="264">
        <v>48.96</v>
      </c>
      <c r="G29" s="264">
        <v>50.46</v>
      </c>
      <c r="H29" s="264">
        <v>51.574569454549717</v>
      </c>
      <c r="I29" s="264">
        <v>52.558463239275866</v>
      </c>
      <c r="J29" s="264">
        <v>54.207293</v>
      </c>
      <c r="K29" s="264">
        <v>53.42877399999999</v>
      </c>
      <c r="L29" s="264">
        <v>50.01523000000001</v>
      </c>
      <c r="M29" s="264">
        <v>56.12008800000001</v>
      </c>
      <c r="N29" s="264">
        <v>54.816140239275867</v>
      </c>
      <c r="O29" s="264">
        <v>54.310211239275858</v>
      </c>
      <c r="P29" s="264">
        <v>59.522583239275882</v>
      </c>
      <c r="Q29" s="264">
        <v>58.229883239275864</v>
      </c>
      <c r="R29" s="6" t="s">
        <v>1090</v>
      </c>
    </row>
    <row r="30" spans="1:18" ht="17.25" customHeight="1" x14ac:dyDescent="0.25">
      <c r="A30" s="7">
        <v>8</v>
      </c>
      <c r="B30" s="6" t="s">
        <v>129</v>
      </c>
      <c r="C30" s="264">
        <v>131.13060704683741</v>
      </c>
      <c r="D30" s="264">
        <v>133.81663113006397</v>
      </c>
      <c r="E30" s="264">
        <v>131.79475519175381</v>
      </c>
      <c r="F30" s="264">
        <v>134.79744136460553</v>
      </c>
      <c r="G30" s="264">
        <v>135.8788395904437</v>
      </c>
      <c r="H30" s="264">
        <v>136.53566845717594</v>
      </c>
      <c r="I30" s="264">
        <v>137.58937552958216</v>
      </c>
      <c r="J30" s="264">
        <v>138.44064764032134</v>
      </c>
      <c r="K30" s="264">
        <v>137.65270325621816</v>
      </c>
      <c r="L30" s="264">
        <v>135.9374617607119</v>
      </c>
      <c r="M30" s="264">
        <v>139.64319821268506</v>
      </c>
      <c r="N30" s="264">
        <v>138.88232514523227</v>
      </c>
      <c r="O30" s="264">
        <v>138.8108008396992</v>
      </c>
      <c r="P30" s="264">
        <v>142.08703611593728</v>
      </c>
      <c r="Q30" s="264">
        <v>141.55418237317002</v>
      </c>
      <c r="R30" s="6" t="s">
        <v>1091</v>
      </c>
    </row>
    <row r="31" spans="1:18" ht="17.25" customHeight="1" x14ac:dyDescent="0.25">
      <c r="A31" s="262" t="s">
        <v>163</v>
      </c>
      <c r="B31" s="263" t="s">
        <v>164</v>
      </c>
      <c r="C31" s="264">
        <v>55.13</v>
      </c>
      <c r="D31" s="264">
        <v>56.92</v>
      </c>
      <c r="E31" s="264">
        <v>53.87</v>
      </c>
      <c r="F31" s="264">
        <v>56.96</v>
      </c>
      <c r="G31" s="264">
        <v>59.23</v>
      </c>
      <c r="H31" s="264">
        <v>60.836771783649304</v>
      </c>
      <c r="I31" s="264">
        <v>62.743438613225536</v>
      </c>
      <c r="J31" s="264">
        <v>63.188583262999487</v>
      </c>
      <c r="K31" s="264">
        <v>63.637381935933085</v>
      </c>
      <c r="L31" s="264">
        <v>61.944550873703733</v>
      </c>
      <c r="M31" s="264">
        <v>63.665416792023628</v>
      </c>
      <c r="N31" s="264">
        <v>65.707156046684688</v>
      </c>
      <c r="O31" s="264">
        <v>66.285353242423682</v>
      </c>
      <c r="P31" s="264">
        <v>68.115555002412918</v>
      </c>
      <c r="Q31" s="264">
        <v>68.383451661812316</v>
      </c>
      <c r="R31" s="263" t="s">
        <v>1092</v>
      </c>
    </row>
    <row r="32" spans="1:18" ht="17.25" customHeight="1" x14ac:dyDescent="0.25">
      <c r="A32" s="262" t="s">
        <v>165</v>
      </c>
      <c r="B32" s="263" t="s">
        <v>4</v>
      </c>
      <c r="C32" s="264">
        <v>76.19</v>
      </c>
      <c r="D32" s="264">
        <v>78.42</v>
      </c>
      <c r="E32" s="264">
        <v>73.41</v>
      </c>
      <c r="F32" s="264">
        <v>78.150000000000006</v>
      </c>
      <c r="G32" s="264">
        <v>81.08</v>
      </c>
      <c r="H32" s="264">
        <v>84.278754086860673</v>
      </c>
      <c r="I32" s="264">
        <v>86.751660930746311</v>
      </c>
      <c r="J32" s="264">
        <v>88.057400487974633</v>
      </c>
      <c r="K32" s="264">
        <v>88.895145021499644</v>
      </c>
      <c r="L32" s="264">
        <v>85.086995983569793</v>
      </c>
      <c r="M32" s="264">
        <v>88.940185659945925</v>
      </c>
      <c r="N32" s="264">
        <v>91.7861632136878</v>
      </c>
      <c r="O32" s="264">
        <v>92.246624708994048</v>
      </c>
      <c r="P32" s="265">
        <v>95.771073154025487</v>
      </c>
      <c r="Q32" s="265">
        <v>96.457490592946911</v>
      </c>
      <c r="R32" s="263" t="s">
        <v>1093</v>
      </c>
    </row>
    <row r="33" spans="1:18" s="268" customFormat="1" ht="12" x14ac:dyDescent="0.2">
      <c r="A33" s="292" t="s">
        <v>770</v>
      </c>
      <c r="B33" s="292"/>
      <c r="C33" s="292"/>
      <c r="D33" s="292"/>
      <c r="E33" s="292"/>
      <c r="F33" s="292"/>
      <c r="G33" s="292"/>
      <c r="I33" s="269"/>
      <c r="J33" s="269"/>
      <c r="K33" s="269"/>
      <c r="L33" s="269"/>
      <c r="M33" s="269"/>
      <c r="N33" s="269" t="s">
        <v>835</v>
      </c>
      <c r="O33" s="269"/>
      <c r="P33" s="270"/>
      <c r="Q33" s="270"/>
    </row>
    <row r="34" spans="1:18" s="268" customFormat="1" ht="15" customHeight="1" x14ac:dyDescent="0.2">
      <c r="A34" s="293" t="s">
        <v>782</v>
      </c>
      <c r="B34" s="293"/>
      <c r="C34" s="293"/>
      <c r="D34" s="293"/>
      <c r="E34" s="293"/>
      <c r="F34" s="293"/>
      <c r="G34" s="293"/>
      <c r="H34" s="293"/>
      <c r="I34" s="293"/>
      <c r="J34" s="293"/>
      <c r="K34" s="293"/>
      <c r="L34" s="293"/>
      <c r="M34" s="293"/>
      <c r="N34" s="293"/>
      <c r="O34" s="293"/>
      <c r="P34" s="293"/>
      <c r="Q34" s="293"/>
      <c r="R34" s="293"/>
    </row>
    <row r="35" spans="1:18" s="268" customFormat="1" ht="12" x14ac:dyDescent="0.2">
      <c r="A35" s="291" t="s">
        <v>166</v>
      </c>
      <c r="B35" s="291"/>
      <c r="C35" s="269"/>
      <c r="D35" s="269"/>
      <c r="E35" s="269"/>
      <c r="F35" s="269"/>
      <c r="G35" s="269"/>
      <c r="I35" s="271"/>
      <c r="J35" s="269"/>
      <c r="K35" s="269"/>
      <c r="L35" s="269"/>
      <c r="M35" s="269"/>
      <c r="N35" s="291"/>
      <c r="O35" s="291"/>
      <c r="P35" s="269" t="s">
        <v>939</v>
      </c>
      <c r="Q35" s="269"/>
    </row>
  </sheetData>
  <mergeCells count="6">
    <mergeCell ref="A35:B35"/>
    <mergeCell ref="N35:O35"/>
    <mergeCell ref="A33:G33"/>
    <mergeCell ref="A34:R34"/>
    <mergeCell ref="A1:R1"/>
    <mergeCell ref="A2:R2"/>
  </mergeCells>
  <pageMargins left="0.7" right="0.7" top="0.75" bottom="0.75" header="0.3" footer="0.3"/>
  <pageSetup paperSize="9" scale="75" fitToHeight="0" orientation="landscape" r:id="rId1"/>
  <colBreaks count="1" manualBreakCount="1">
    <brk id="17"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
  <sheetViews>
    <sheetView view="pageBreakPreview" zoomScale="70" zoomScaleSheetLayoutView="70" workbookViewId="0">
      <selection activeCell="W38" sqref="W38"/>
    </sheetView>
  </sheetViews>
  <sheetFormatPr defaultRowHeight="15" x14ac:dyDescent="0.25"/>
  <cols>
    <col min="1" max="1" width="12.28515625" style="109" customWidth="1"/>
    <col min="2" max="3" width="12.5703125" style="109" customWidth="1"/>
    <col min="4" max="4" width="14" style="109" customWidth="1"/>
    <col min="5" max="6" width="12.5703125" style="109" customWidth="1"/>
    <col min="7" max="7" width="15.42578125" style="109" customWidth="1"/>
    <col min="8" max="16384" width="9.140625" style="109"/>
  </cols>
  <sheetData>
    <row r="1" spans="1:7" s="248" customFormat="1" ht="22.5" customHeight="1" x14ac:dyDescent="0.25">
      <c r="A1" s="296" t="s">
        <v>243</v>
      </c>
      <c r="B1" s="296"/>
      <c r="C1" s="296"/>
      <c r="D1" s="296"/>
      <c r="E1" s="296"/>
      <c r="F1" s="296"/>
      <c r="G1" s="296"/>
    </row>
    <row r="2" spans="1:7" s="248" customFormat="1" ht="22.5" customHeight="1" x14ac:dyDescent="0.25">
      <c r="A2" s="296" t="s">
        <v>836</v>
      </c>
      <c r="B2" s="296"/>
      <c r="C2" s="296"/>
      <c r="D2" s="296"/>
      <c r="E2" s="296"/>
      <c r="F2" s="296"/>
      <c r="G2" s="296"/>
    </row>
    <row r="3" spans="1:7" s="249" customFormat="1" x14ac:dyDescent="0.25">
      <c r="A3" s="297" t="s">
        <v>834</v>
      </c>
      <c r="B3" s="297"/>
      <c r="C3" s="297"/>
      <c r="D3" s="297"/>
      <c r="E3" s="297"/>
      <c r="F3" s="297"/>
      <c r="G3" s="297"/>
    </row>
    <row r="4" spans="1:7" s="251" customFormat="1" ht="43.5" customHeight="1" x14ac:dyDescent="0.25">
      <c r="A4" s="250" t="s">
        <v>1095</v>
      </c>
      <c r="B4" s="250" t="s">
        <v>1097</v>
      </c>
      <c r="C4" s="250" t="s">
        <v>1099</v>
      </c>
      <c r="D4" s="250" t="s">
        <v>1104</v>
      </c>
      <c r="E4" s="250" t="s">
        <v>164</v>
      </c>
      <c r="F4" s="250" t="s">
        <v>4</v>
      </c>
      <c r="G4" s="250" t="s">
        <v>1105</v>
      </c>
    </row>
    <row r="5" spans="1:7" s="253" customFormat="1" ht="80.25" customHeight="1" x14ac:dyDescent="0.25">
      <c r="A5" s="252" t="s">
        <v>1096</v>
      </c>
      <c r="B5" s="252" t="s">
        <v>1098</v>
      </c>
      <c r="C5" s="252" t="s">
        <v>1100</v>
      </c>
      <c r="D5" s="252" t="s">
        <v>1101</v>
      </c>
      <c r="E5" s="252" t="s">
        <v>1102</v>
      </c>
      <c r="F5" s="252" t="s">
        <v>1093</v>
      </c>
      <c r="G5" s="252" t="s">
        <v>1103</v>
      </c>
    </row>
    <row r="6" spans="1:7" s="163" customFormat="1" ht="24.75" customHeight="1" x14ac:dyDescent="0.25">
      <c r="A6" s="254" t="s">
        <v>167</v>
      </c>
      <c r="B6" s="255">
        <v>118.746</v>
      </c>
      <c r="C6" s="255">
        <v>131.893</v>
      </c>
      <c r="D6" s="255">
        <v>13.147000000000006</v>
      </c>
      <c r="E6" s="255">
        <v>20.853000000000002</v>
      </c>
      <c r="F6" s="255">
        <v>22.562999999999999</v>
      </c>
      <c r="G6" s="255">
        <v>1.7099999999999973</v>
      </c>
    </row>
    <row r="7" spans="1:7" s="163" customFormat="1" ht="24.75" customHeight="1" x14ac:dyDescent="0.25">
      <c r="A7" s="256" t="s">
        <v>25</v>
      </c>
      <c r="B7" s="257">
        <v>133.19900000000001</v>
      </c>
      <c r="C7" s="257">
        <v>152.77199999999999</v>
      </c>
      <c r="D7" s="257">
        <v>19.572999999999979</v>
      </c>
      <c r="E7" s="257">
        <v>24.661000000000001</v>
      </c>
      <c r="F7" s="257">
        <v>27.98</v>
      </c>
      <c r="G7" s="257">
        <v>3.3189999999999991</v>
      </c>
    </row>
    <row r="8" spans="1:7" s="163" customFormat="1" ht="24.75" customHeight="1" x14ac:dyDescent="0.25">
      <c r="A8" s="256" t="s">
        <v>168</v>
      </c>
      <c r="B8" s="257">
        <v>140.863</v>
      </c>
      <c r="C8" s="257">
        <v>165.791</v>
      </c>
      <c r="D8" s="257">
        <v>24.927999999999997</v>
      </c>
      <c r="E8" s="257">
        <v>31.103000000000002</v>
      </c>
      <c r="F8" s="257">
        <v>38.195</v>
      </c>
      <c r="G8" s="257">
        <v>7.0919999999999987</v>
      </c>
    </row>
    <row r="9" spans="1:7" s="163" customFormat="1" ht="24.75" customHeight="1" x14ac:dyDescent="0.25">
      <c r="A9" s="256" t="s">
        <v>169</v>
      </c>
      <c r="B9" s="257">
        <v>140.28800000000001</v>
      </c>
      <c r="C9" s="257">
        <v>172.63</v>
      </c>
      <c r="D9" s="257">
        <v>32.341999999999985</v>
      </c>
      <c r="E9" s="257">
        <v>38.72</v>
      </c>
      <c r="F9" s="257">
        <v>49.774999999999999</v>
      </c>
      <c r="G9" s="257">
        <v>11.055</v>
      </c>
    </row>
    <row r="10" spans="1:7" s="163" customFormat="1" ht="24.75" customHeight="1" x14ac:dyDescent="0.25">
      <c r="A10" s="256" t="s">
        <v>170</v>
      </c>
      <c r="B10" s="257">
        <v>142.999</v>
      </c>
      <c r="C10" s="257">
        <v>185.74199999999999</v>
      </c>
      <c r="D10" s="257">
        <v>42.742999999999995</v>
      </c>
      <c r="E10" s="257">
        <v>48.023000000000003</v>
      </c>
      <c r="F10" s="257">
        <v>63.204000000000001</v>
      </c>
      <c r="G10" s="257">
        <v>15.180999999999997</v>
      </c>
    </row>
    <row r="11" spans="1:7" s="163" customFormat="1" ht="24.75" customHeight="1" x14ac:dyDescent="0.25">
      <c r="A11" s="256" t="s">
        <v>153</v>
      </c>
      <c r="B11" s="257">
        <v>141.34</v>
      </c>
      <c r="C11" s="257">
        <v>185.34038100000001</v>
      </c>
      <c r="D11" s="257">
        <v>44</v>
      </c>
      <c r="E11" s="257">
        <v>55.203370090756103</v>
      </c>
      <c r="F11" s="257">
        <v>76.186810462810143</v>
      </c>
      <c r="G11" s="257">
        <v>20.983440372054041</v>
      </c>
    </row>
    <row r="12" spans="1:7" s="163" customFormat="1" ht="24.75" customHeight="1" x14ac:dyDescent="0.25">
      <c r="A12" s="256" t="s">
        <v>67</v>
      </c>
      <c r="B12" s="257">
        <v>140.73343163407577</v>
      </c>
      <c r="C12" s="257">
        <v>188.01</v>
      </c>
      <c r="D12" s="257">
        <v>47.28</v>
      </c>
      <c r="E12" s="257">
        <v>56.94</v>
      </c>
      <c r="F12" s="257">
        <v>78.37</v>
      </c>
      <c r="G12" s="257">
        <v>21.430000000000007</v>
      </c>
    </row>
    <row r="13" spans="1:7" s="163" customFormat="1" ht="24.75" customHeight="1" x14ac:dyDescent="0.25">
      <c r="A13" s="256" t="s">
        <v>171</v>
      </c>
      <c r="B13" s="257">
        <v>131.94</v>
      </c>
      <c r="C13" s="257">
        <v>173.89</v>
      </c>
      <c r="D13" s="257">
        <v>41.95</v>
      </c>
      <c r="E13" s="257">
        <v>53.9</v>
      </c>
      <c r="F13" s="257">
        <v>73.06</v>
      </c>
      <c r="G13" s="257">
        <v>19.160000000000004</v>
      </c>
    </row>
    <row r="14" spans="1:7" s="163" customFormat="1" ht="24.75" customHeight="1" x14ac:dyDescent="0.25">
      <c r="A14" s="256" t="s">
        <v>69</v>
      </c>
      <c r="B14" s="257">
        <v>140.71</v>
      </c>
      <c r="C14" s="257">
        <v>189.66</v>
      </c>
      <c r="D14" s="257">
        <v>48.95</v>
      </c>
      <c r="E14" s="257">
        <v>57.06</v>
      </c>
      <c r="F14" s="257">
        <v>78.040000000000006</v>
      </c>
      <c r="G14" s="257">
        <v>20.980000000000004</v>
      </c>
    </row>
    <row r="15" spans="1:7" s="163" customFormat="1" ht="24.75" customHeight="1" x14ac:dyDescent="0.25">
      <c r="A15" s="256" t="s">
        <v>70</v>
      </c>
      <c r="B15" s="257">
        <v>140.63999999999999</v>
      </c>
      <c r="C15" s="257">
        <v>191.1</v>
      </c>
      <c r="D15" s="257">
        <v>50.46</v>
      </c>
      <c r="E15" s="257">
        <v>59.23</v>
      </c>
      <c r="F15" s="257">
        <v>81.08</v>
      </c>
      <c r="G15" s="257">
        <v>21.85</v>
      </c>
    </row>
    <row r="16" spans="1:7" s="163" customFormat="1" ht="24.75" customHeight="1" x14ac:dyDescent="0.25">
      <c r="A16" s="256" t="s">
        <v>155</v>
      </c>
      <c r="B16" s="257">
        <v>141.16</v>
      </c>
      <c r="C16" s="257">
        <v>192.74</v>
      </c>
      <c r="D16" s="257">
        <v>51.58</v>
      </c>
      <c r="E16" s="257">
        <v>60.84</v>
      </c>
      <c r="F16" s="257">
        <v>84.28</v>
      </c>
      <c r="G16" s="257">
        <v>23.439999999999998</v>
      </c>
    </row>
    <row r="17" spans="1:7" s="163" customFormat="1" ht="24.75" customHeight="1" x14ac:dyDescent="0.25">
      <c r="A17" s="256" t="s">
        <v>72</v>
      </c>
      <c r="B17" s="257">
        <v>139.82</v>
      </c>
      <c r="C17" s="257">
        <v>192.38</v>
      </c>
      <c r="D17" s="257">
        <v>52.56</v>
      </c>
      <c r="E17" s="257">
        <v>62.74</v>
      </c>
      <c r="F17" s="257">
        <v>86.75</v>
      </c>
      <c r="G17" s="257">
        <v>24.009999999999998</v>
      </c>
    </row>
    <row r="18" spans="1:7" s="163" customFormat="1" ht="24.75" customHeight="1" x14ac:dyDescent="0.25">
      <c r="A18" s="256" t="s">
        <v>73</v>
      </c>
      <c r="B18" s="257">
        <v>141.02000000000001</v>
      </c>
      <c r="C18" s="257">
        <v>195.22</v>
      </c>
      <c r="D18" s="257">
        <v>54.21</v>
      </c>
      <c r="E18" s="257">
        <v>63.19</v>
      </c>
      <c r="F18" s="257">
        <v>88.06</v>
      </c>
      <c r="G18" s="257">
        <v>24.870000000000005</v>
      </c>
    </row>
    <row r="19" spans="1:7" s="163" customFormat="1" ht="24.75" customHeight="1" x14ac:dyDescent="0.25">
      <c r="A19" s="256" t="s">
        <v>74</v>
      </c>
      <c r="B19" s="257">
        <v>141.89890600000001</v>
      </c>
      <c r="C19" s="257">
        <v>195.32767999999999</v>
      </c>
      <c r="D19" s="257">
        <v>53.428773999999976</v>
      </c>
      <c r="E19" s="257">
        <v>63.637381935933092</v>
      </c>
      <c r="F19" s="257">
        <v>88.895145021499644</v>
      </c>
      <c r="G19" s="257">
        <v>25.257763085566548</v>
      </c>
    </row>
    <row r="20" spans="1:7" s="163" customFormat="1" ht="24.75" customHeight="1" x14ac:dyDescent="0.25">
      <c r="A20" s="256" t="s">
        <v>75</v>
      </c>
      <c r="B20" s="257">
        <v>139.17296199999998</v>
      </c>
      <c r="C20" s="257">
        <v>189.18819200000004</v>
      </c>
      <c r="D20" s="257">
        <v>50.015230000000066</v>
      </c>
      <c r="E20" s="257">
        <v>61.94455087370374</v>
      </c>
      <c r="F20" s="257">
        <v>85.086995983569793</v>
      </c>
      <c r="G20" s="257">
        <v>23.142445109866056</v>
      </c>
    </row>
    <row r="21" spans="1:7" s="163" customFormat="1" ht="24.75" customHeight="1" x14ac:dyDescent="0.25">
      <c r="A21" s="256" t="s">
        <v>76</v>
      </c>
      <c r="B21" s="257">
        <v>141.56296800000001</v>
      </c>
      <c r="C21" s="257">
        <v>197.68305599999999</v>
      </c>
      <c r="D21" s="257">
        <v>56.12008799999996</v>
      </c>
      <c r="E21" s="257">
        <v>63.665416792023628</v>
      </c>
      <c r="F21" s="257">
        <v>88.940185659945925</v>
      </c>
      <c r="G21" s="257">
        <v>25.274768867922297</v>
      </c>
    </row>
    <row r="22" spans="1:7" s="163" customFormat="1" ht="24.75" customHeight="1" x14ac:dyDescent="0.25">
      <c r="A22" s="256" t="s">
        <v>77</v>
      </c>
      <c r="B22" s="257">
        <v>140.97958399999999</v>
      </c>
      <c r="C22" s="257">
        <v>195.79572423927584</v>
      </c>
      <c r="D22" s="257">
        <v>54.816140239275846</v>
      </c>
      <c r="E22" s="257">
        <v>65.707156046684673</v>
      </c>
      <c r="F22" s="257">
        <v>91.7861632136878</v>
      </c>
      <c r="G22" s="257">
        <v>26.079007167003134</v>
      </c>
    </row>
    <row r="23" spans="1:7" s="163" customFormat="1" ht="24.75" customHeight="1" x14ac:dyDescent="0.25">
      <c r="A23" s="256" t="s">
        <v>78</v>
      </c>
      <c r="B23" s="257">
        <v>139.93581699999999</v>
      </c>
      <c r="C23" s="257">
        <v>194.24602823927589</v>
      </c>
      <c r="D23" s="257">
        <v>54.310211239275901</v>
      </c>
      <c r="E23" s="257">
        <v>66.285353242423696</v>
      </c>
      <c r="F23" s="257">
        <v>92.246624708994048</v>
      </c>
      <c r="G23" s="257">
        <v>25.961271466570352</v>
      </c>
    </row>
    <row r="24" spans="1:7" s="163" customFormat="1" ht="24.75" customHeight="1" x14ac:dyDescent="0.25">
      <c r="A24" s="256" t="s">
        <v>112</v>
      </c>
      <c r="B24" s="257">
        <v>141.42735799999997</v>
      </c>
      <c r="C24" s="257">
        <v>200.94994123927589</v>
      </c>
      <c r="D24" s="257">
        <v>59.522583239275903</v>
      </c>
      <c r="E24" s="257">
        <v>68.115555002412947</v>
      </c>
      <c r="F24" s="257">
        <v>95.771073154025487</v>
      </c>
      <c r="G24" s="257">
        <v>27.655518151612544</v>
      </c>
    </row>
    <row r="25" spans="1:7" s="163" customFormat="1" ht="24.75" customHeight="1" x14ac:dyDescent="0.25">
      <c r="A25" s="256" t="s">
        <v>172</v>
      </c>
      <c r="B25" s="257">
        <v>140.13001799999995</v>
      </c>
      <c r="C25" s="257">
        <v>198.3599012392759</v>
      </c>
      <c r="D25" s="257">
        <v>58.229883239275949</v>
      </c>
      <c r="E25" s="257">
        <v>68.38345166181233</v>
      </c>
      <c r="F25" s="257">
        <v>96.457490592946911</v>
      </c>
      <c r="G25" s="257">
        <v>28.074038931134577</v>
      </c>
    </row>
    <row r="26" spans="1:7" ht="31.5" customHeight="1" x14ac:dyDescent="0.25">
      <c r="A26" s="300" t="s">
        <v>790</v>
      </c>
      <c r="B26" s="300"/>
      <c r="C26" s="300"/>
      <c r="D26" s="300"/>
      <c r="E26" s="300"/>
      <c r="F26" s="300"/>
      <c r="G26" s="300"/>
    </row>
    <row r="27" spans="1:7" s="258" customFormat="1" ht="21.75" customHeight="1" x14ac:dyDescent="0.2">
      <c r="A27" s="299" t="s">
        <v>914</v>
      </c>
      <c r="B27" s="299"/>
      <c r="C27" s="299"/>
      <c r="D27" s="299"/>
      <c r="E27" s="299"/>
      <c r="F27" s="299"/>
      <c r="G27" s="299"/>
    </row>
    <row r="28" spans="1:7" s="258" customFormat="1" ht="24" customHeight="1" x14ac:dyDescent="0.2">
      <c r="A28" s="298" t="s">
        <v>939</v>
      </c>
      <c r="B28" s="298"/>
      <c r="C28" s="298"/>
      <c r="D28" s="298"/>
      <c r="E28" s="298"/>
      <c r="F28" s="298"/>
      <c r="G28" s="298"/>
    </row>
  </sheetData>
  <mergeCells count="6">
    <mergeCell ref="A1:G1"/>
    <mergeCell ref="A3:G3"/>
    <mergeCell ref="A28:G28"/>
    <mergeCell ref="A27:G27"/>
    <mergeCell ref="A26:G26"/>
    <mergeCell ref="A2:G2"/>
  </mergeCells>
  <pageMargins left="0.7" right="0.7" top="0.75" bottom="0.75" header="0.3" footer="0.3"/>
  <pageSetup paperSize="9" scale="9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9"/>
  <sheetViews>
    <sheetView view="pageBreakPreview" topLeftCell="A53" zoomScale="85" zoomScaleNormal="70" zoomScaleSheetLayoutView="85" workbookViewId="0">
      <selection activeCell="W38" sqref="W38"/>
    </sheetView>
  </sheetViews>
  <sheetFormatPr defaultRowHeight="15" x14ac:dyDescent="0.25"/>
  <cols>
    <col min="1" max="1" width="10.7109375" style="109" customWidth="1"/>
    <col min="2" max="2" width="8.140625" style="109" customWidth="1"/>
    <col min="3" max="3" width="9.140625" style="109"/>
    <col min="4" max="4" width="8.28515625" style="109" customWidth="1"/>
    <col min="5" max="7" width="9.140625" style="109"/>
    <col min="8" max="8" width="9" style="109" customWidth="1"/>
    <col min="9" max="9" width="15.85546875" style="109" customWidth="1"/>
    <col min="10" max="10" width="11.140625" style="109" customWidth="1"/>
    <col min="11" max="11" width="18.42578125" style="109" customWidth="1"/>
    <col min="12" max="16384" width="9.140625" style="109"/>
  </cols>
  <sheetData>
    <row r="1" spans="1:11" hidden="1" x14ac:dyDescent="0.25">
      <c r="A1" s="309" t="s">
        <v>0</v>
      </c>
      <c r="B1" s="309"/>
      <c r="C1" s="309"/>
      <c r="D1" s="309"/>
      <c r="E1" s="309"/>
      <c r="F1" s="309"/>
      <c r="G1" s="309"/>
      <c r="H1" s="309"/>
      <c r="I1" s="309"/>
      <c r="J1" s="309"/>
      <c r="K1" s="309"/>
    </row>
    <row r="2" spans="1:11" hidden="1" x14ac:dyDescent="0.25">
      <c r="A2" s="310" t="s">
        <v>1</v>
      </c>
      <c r="B2" s="310" t="s">
        <v>2</v>
      </c>
      <c r="C2" s="310"/>
      <c r="D2" s="310"/>
      <c r="E2" s="310"/>
      <c r="F2" s="310"/>
      <c r="G2" s="310"/>
      <c r="H2" s="310"/>
      <c r="I2" s="303" t="s">
        <v>3</v>
      </c>
      <c r="J2" s="303" t="s">
        <v>4</v>
      </c>
      <c r="K2" s="303" t="s">
        <v>5</v>
      </c>
    </row>
    <row r="3" spans="1:11" ht="15" hidden="1" customHeight="1" x14ac:dyDescent="0.25">
      <c r="A3" s="310"/>
      <c r="B3" s="310" t="s">
        <v>6</v>
      </c>
      <c r="C3" s="310"/>
      <c r="D3" s="310"/>
      <c r="E3" s="310" t="s">
        <v>7</v>
      </c>
      <c r="F3" s="303" t="s">
        <v>8</v>
      </c>
      <c r="G3" s="303" t="s">
        <v>9</v>
      </c>
      <c r="H3" s="303" t="s">
        <v>10</v>
      </c>
      <c r="I3" s="303"/>
      <c r="J3" s="303"/>
      <c r="K3" s="303"/>
    </row>
    <row r="4" spans="1:11" ht="15" hidden="1" customHeight="1" x14ac:dyDescent="0.25">
      <c r="A4" s="310"/>
      <c r="B4" s="236" t="s">
        <v>11</v>
      </c>
      <c r="C4" s="237" t="s">
        <v>12</v>
      </c>
      <c r="D4" s="237" t="s">
        <v>13</v>
      </c>
      <c r="E4" s="310"/>
      <c r="F4" s="303"/>
      <c r="G4" s="303"/>
      <c r="H4" s="303"/>
      <c r="I4" s="303"/>
      <c r="J4" s="303"/>
      <c r="K4" s="303"/>
    </row>
    <row r="5" spans="1:11" hidden="1" x14ac:dyDescent="0.25">
      <c r="A5" s="238">
        <v>1</v>
      </c>
      <c r="B5" s="239">
        <v>2</v>
      </c>
      <c r="C5" s="239">
        <v>3</v>
      </c>
      <c r="D5" s="239">
        <v>4</v>
      </c>
      <c r="E5" s="238">
        <v>5</v>
      </c>
      <c r="F5" s="239">
        <v>6</v>
      </c>
      <c r="G5" s="239">
        <v>7</v>
      </c>
      <c r="H5" s="239">
        <v>8</v>
      </c>
      <c r="I5" s="238">
        <v>9</v>
      </c>
      <c r="J5" s="239">
        <v>10</v>
      </c>
      <c r="K5" s="239">
        <v>11</v>
      </c>
    </row>
    <row r="6" spans="1:11" hidden="1" x14ac:dyDescent="0.25">
      <c r="A6" s="114" t="s">
        <v>14</v>
      </c>
      <c r="B6" s="114">
        <v>7158</v>
      </c>
      <c r="C6" s="114">
        <v>1137</v>
      </c>
      <c r="D6" s="114">
        <v>8295</v>
      </c>
      <c r="E6" s="114">
        <v>3613</v>
      </c>
      <c r="F6" s="240" t="s">
        <v>15</v>
      </c>
      <c r="G6" s="114">
        <v>5978</v>
      </c>
      <c r="H6" s="114">
        <v>2967</v>
      </c>
      <c r="I6" s="114">
        <v>20853</v>
      </c>
      <c r="J6" s="114">
        <v>22563</v>
      </c>
      <c r="K6" s="114">
        <v>1710</v>
      </c>
    </row>
    <row r="7" spans="1:11" hidden="1" x14ac:dyDescent="0.25">
      <c r="A7" s="114" t="s">
        <v>16</v>
      </c>
      <c r="B7" s="114">
        <v>7490</v>
      </c>
      <c r="C7" s="114">
        <v>1193</v>
      </c>
      <c r="D7" s="114">
        <v>8683</v>
      </c>
      <c r="E7" s="114">
        <v>3489</v>
      </c>
      <c r="F7" s="240" t="s">
        <v>15</v>
      </c>
      <c r="G7" s="114">
        <v>6517</v>
      </c>
      <c r="H7" s="114">
        <v>2360</v>
      </c>
      <c r="I7" s="114">
        <v>21049</v>
      </c>
      <c r="J7" s="114">
        <v>23180</v>
      </c>
      <c r="K7" s="114">
        <v>2131</v>
      </c>
    </row>
    <row r="8" spans="1:11" hidden="1" x14ac:dyDescent="0.25">
      <c r="A8" s="114" t="s">
        <v>17</v>
      </c>
      <c r="B8" s="114">
        <v>7511</v>
      </c>
      <c r="C8" s="114">
        <v>1350</v>
      </c>
      <c r="D8" s="114">
        <v>8861</v>
      </c>
      <c r="E8" s="114">
        <v>3303</v>
      </c>
      <c r="F8" s="240" t="s">
        <v>15</v>
      </c>
      <c r="G8" s="114">
        <v>6521</v>
      </c>
      <c r="H8" s="114">
        <v>2437</v>
      </c>
      <c r="I8" s="114">
        <v>21122</v>
      </c>
      <c r="J8" s="114">
        <v>23305</v>
      </c>
      <c r="K8" s="114">
        <v>2183</v>
      </c>
    </row>
    <row r="9" spans="1:11" hidden="1" x14ac:dyDescent="0.25">
      <c r="A9" s="114" t="s">
        <v>18</v>
      </c>
      <c r="B9" s="114">
        <v>7545</v>
      </c>
      <c r="C9" s="114">
        <v>1314</v>
      </c>
      <c r="D9" s="114">
        <v>8859</v>
      </c>
      <c r="E9" s="114">
        <v>4228</v>
      </c>
      <c r="F9" s="240" t="s">
        <v>15</v>
      </c>
      <c r="G9" s="114">
        <v>6685</v>
      </c>
      <c r="H9" s="114">
        <v>2097</v>
      </c>
      <c r="I9" s="114">
        <v>21869</v>
      </c>
      <c r="J9" s="114">
        <v>24363</v>
      </c>
      <c r="K9" s="114">
        <v>2494</v>
      </c>
    </row>
    <row r="10" spans="1:11" hidden="1" x14ac:dyDescent="0.25">
      <c r="A10" s="114" t="s">
        <v>19</v>
      </c>
      <c r="B10" s="114">
        <v>7832</v>
      </c>
      <c r="C10" s="114">
        <v>1235</v>
      </c>
      <c r="D10" s="114">
        <v>9067</v>
      </c>
      <c r="E10" s="114">
        <v>4025</v>
      </c>
      <c r="F10" s="240" t="s">
        <v>15</v>
      </c>
      <c r="G10" s="114">
        <v>6726</v>
      </c>
      <c r="H10" s="114">
        <v>2270</v>
      </c>
      <c r="I10" s="114">
        <v>22088</v>
      </c>
      <c r="J10" s="114">
        <v>24948</v>
      </c>
      <c r="K10" s="114">
        <v>2860</v>
      </c>
    </row>
    <row r="11" spans="1:11" hidden="1" x14ac:dyDescent="0.25">
      <c r="A11" s="114" t="s">
        <v>20</v>
      </c>
      <c r="B11" s="114">
        <v>8025</v>
      </c>
      <c r="C11" s="114">
        <v>1360</v>
      </c>
      <c r="D11" s="114">
        <v>9385</v>
      </c>
      <c r="E11" s="114">
        <v>4423</v>
      </c>
      <c r="F11" s="240" t="s">
        <v>15</v>
      </c>
      <c r="G11" s="114">
        <v>6739</v>
      </c>
      <c r="H11" s="114">
        <v>2211</v>
      </c>
      <c r="I11" s="114">
        <v>22758</v>
      </c>
      <c r="J11" s="114">
        <v>25642</v>
      </c>
      <c r="K11" s="114">
        <v>2884</v>
      </c>
    </row>
    <row r="12" spans="1:11" hidden="1" x14ac:dyDescent="0.25">
      <c r="A12" s="114" t="s">
        <v>21</v>
      </c>
      <c r="B12" s="114">
        <v>7916</v>
      </c>
      <c r="C12" s="114">
        <v>1357</v>
      </c>
      <c r="D12" s="114">
        <v>9273</v>
      </c>
      <c r="E12" s="114">
        <v>4492</v>
      </c>
      <c r="F12" s="240" t="s">
        <v>15</v>
      </c>
      <c r="G12" s="114">
        <v>6566</v>
      </c>
      <c r="H12" s="114">
        <v>2202</v>
      </c>
      <c r="I12" s="114">
        <v>22533</v>
      </c>
      <c r="J12" s="114">
        <v>25707</v>
      </c>
      <c r="K12" s="114">
        <v>3174</v>
      </c>
    </row>
    <row r="13" spans="1:11" hidden="1" x14ac:dyDescent="0.25">
      <c r="A13" s="114" t="s">
        <v>22</v>
      </c>
      <c r="B13" s="114">
        <v>8303</v>
      </c>
      <c r="C13" s="114">
        <v>1349</v>
      </c>
      <c r="D13" s="114">
        <v>9652</v>
      </c>
      <c r="E13" s="114">
        <v>4536</v>
      </c>
      <c r="F13" s="240" t="s">
        <v>15</v>
      </c>
      <c r="G13" s="114">
        <v>6818</v>
      </c>
      <c r="H13" s="114">
        <v>2150</v>
      </c>
      <c r="I13" s="114">
        <v>23156</v>
      </c>
      <c r="J13" s="114">
        <v>26628</v>
      </c>
      <c r="K13" s="114">
        <v>2472</v>
      </c>
    </row>
    <row r="14" spans="1:11" hidden="1" x14ac:dyDescent="0.25">
      <c r="A14" s="114" t="s">
        <v>23</v>
      </c>
      <c r="B14" s="114">
        <v>8391</v>
      </c>
      <c r="C14" s="114">
        <v>1279</v>
      </c>
      <c r="D14" s="114">
        <v>9670</v>
      </c>
      <c r="E14" s="114">
        <v>4759</v>
      </c>
      <c r="F14" s="240" t="s">
        <v>15</v>
      </c>
      <c r="G14" s="114">
        <v>6686</v>
      </c>
      <c r="H14" s="114">
        <v>2286</v>
      </c>
      <c r="I14" s="114">
        <v>23401</v>
      </c>
      <c r="J14" s="114">
        <v>26948</v>
      </c>
      <c r="K14" s="114">
        <v>3547</v>
      </c>
    </row>
    <row r="15" spans="1:11" hidden="1" x14ac:dyDescent="0.25">
      <c r="A15" s="114" t="s">
        <v>24</v>
      </c>
      <c r="B15" s="114">
        <v>8809</v>
      </c>
      <c r="C15" s="114">
        <v>1305</v>
      </c>
      <c r="D15" s="114">
        <v>10114</v>
      </c>
      <c r="E15" s="114">
        <v>4631</v>
      </c>
      <c r="F15" s="240" t="s">
        <v>15</v>
      </c>
      <c r="G15" s="114">
        <v>7083</v>
      </c>
      <c r="H15" s="114">
        <v>2209</v>
      </c>
      <c r="I15" s="114">
        <v>24037</v>
      </c>
      <c r="J15" s="114">
        <v>27454</v>
      </c>
      <c r="K15" s="114">
        <v>3417</v>
      </c>
    </row>
    <row r="16" spans="1:11" hidden="1" x14ac:dyDescent="0.25">
      <c r="A16" s="114" t="s">
        <v>25</v>
      </c>
      <c r="B16" s="114">
        <v>9170</v>
      </c>
      <c r="C16" s="114">
        <v>1200</v>
      </c>
      <c r="D16" s="114">
        <v>10370</v>
      </c>
      <c r="E16" s="114">
        <v>4561</v>
      </c>
      <c r="F16" s="114">
        <v>135</v>
      </c>
      <c r="G16" s="114">
        <v>7155</v>
      </c>
      <c r="H16" s="114">
        <v>2240</v>
      </c>
      <c r="I16" s="114">
        <v>24461</v>
      </c>
      <c r="J16" s="114">
        <v>27980</v>
      </c>
      <c r="K16" s="114">
        <v>3519</v>
      </c>
    </row>
    <row r="17" spans="1:11" hidden="1" x14ac:dyDescent="0.25">
      <c r="A17" s="114" t="s">
        <v>26</v>
      </c>
      <c r="B17" s="114">
        <v>9339</v>
      </c>
      <c r="C17" s="114">
        <v>1163</v>
      </c>
      <c r="D17" s="114">
        <v>10502</v>
      </c>
      <c r="E17" s="114">
        <v>4612</v>
      </c>
      <c r="F17" s="114">
        <v>258</v>
      </c>
      <c r="G17" s="114">
        <v>7094</v>
      </c>
      <c r="H17" s="114">
        <v>2418</v>
      </c>
      <c r="I17" s="114">
        <v>24884</v>
      </c>
      <c r="J17" s="114">
        <v>28460</v>
      </c>
      <c r="K17" s="114">
        <v>3576</v>
      </c>
    </row>
    <row r="18" spans="1:11" hidden="1" x14ac:dyDescent="0.25">
      <c r="A18" s="114" t="s">
        <v>27</v>
      </c>
      <c r="B18" s="114">
        <v>9686</v>
      </c>
      <c r="C18" s="114">
        <v>1146</v>
      </c>
      <c r="D18" s="114">
        <v>10832</v>
      </c>
      <c r="E18" s="114">
        <v>4781</v>
      </c>
      <c r="F18" s="114">
        <v>901</v>
      </c>
      <c r="G18" s="114">
        <v>6748</v>
      </c>
      <c r="H18" s="114">
        <v>2403</v>
      </c>
      <c r="I18" s="114">
        <v>25665</v>
      </c>
      <c r="J18" s="114">
        <v>29453</v>
      </c>
      <c r="K18" s="114">
        <v>3788</v>
      </c>
    </row>
    <row r="19" spans="1:11" hidden="1" x14ac:dyDescent="0.25">
      <c r="A19" s="114" t="s">
        <v>28</v>
      </c>
      <c r="B19" s="114">
        <v>9862</v>
      </c>
      <c r="C19" s="114">
        <v>1160</v>
      </c>
      <c r="D19" s="114">
        <v>11022</v>
      </c>
      <c r="E19" s="114">
        <v>4599</v>
      </c>
      <c r="F19" s="114">
        <v>1028</v>
      </c>
      <c r="G19" s="114">
        <v>6756</v>
      </c>
      <c r="H19" s="114">
        <v>2483</v>
      </c>
      <c r="I19" s="114">
        <v>25888</v>
      </c>
      <c r="J19" s="114">
        <v>29707</v>
      </c>
      <c r="K19" s="114">
        <v>3819</v>
      </c>
    </row>
    <row r="20" spans="1:11" hidden="1" x14ac:dyDescent="0.25">
      <c r="A20" s="114" t="s">
        <v>29</v>
      </c>
      <c r="B20" s="114">
        <v>10080</v>
      </c>
      <c r="C20" s="114">
        <v>1143</v>
      </c>
      <c r="D20" s="114">
        <v>11223</v>
      </c>
      <c r="E20" s="114">
        <v>4780</v>
      </c>
      <c r="F20" s="114">
        <v>1087</v>
      </c>
      <c r="G20" s="114">
        <v>6988</v>
      </c>
      <c r="H20" s="114">
        <v>2522</v>
      </c>
      <c r="I20" s="114">
        <v>26600</v>
      </c>
      <c r="J20" s="114">
        <v>30705</v>
      </c>
      <c r="K20" s="114">
        <v>4105</v>
      </c>
    </row>
    <row r="21" spans="1:11" hidden="1" x14ac:dyDescent="0.25">
      <c r="A21" s="114" t="s">
        <v>30</v>
      </c>
      <c r="B21" s="114">
        <v>9859</v>
      </c>
      <c r="C21" s="114">
        <v>1099</v>
      </c>
      <c r="D21" s="114">
        <v>10958</v>
      </c>
      <c r="E21" s="114">
        <v>4258</v>
      </c>
      <c r="F21" s="114">
        <v>1293</v>
      </c>
      <c r="G21" s="114">
        <v>7360</v>
      </c>
      <c r="H21" s="114">
        <v>2475</v>
      </c>
      <c r="I21" s="114">
        <v>26344</v>
      </c>
      <c r="J21" s="114">
        <v>30901</v>
      </c>
      <c r="K21" s="114">
        <v>4557</v>
      </c>
    </row>
    <row r="22" spans="1:11" hidden="1" x14ac:dyDescent="0.25">
      <c r="A22" s="114" t="s">
        <v>31</v>
      </c>
      <c r="B22" s="114">
        <v>10221</v>
      </c>
      <c r="C22" s="114">
        <v>1026</v>
      </c>
      <c r="D22" s="114">
        <v>11247</v>
      </c>
      <c r="E22" s="114">
        <v>4424</v>
      </c>
      <c r="F22" s="114">
        <v>1706</v>
      </c>
      <c r="G22" s="114">
        <v>7489</v>
      </c>
      <c r="H22" s="114">
        <v>2041</v>
      </c>
      <c r="I22" s="114">
        <v>26907</v>
      </c>
      <c r="J22" s="114">
        <v>32683</v>
      </c>
      <c r="K22" s="114">
        <v>5776</v>
      </c>
    </row>
    <row r="23" spans="1:11" hidden="1" x14ac:dyDescent="0.25">
      <c r="A23" s="114" t="s">
        <v>32</v>
      </c>
      <c r="B23" s="114">
        <v>20295</v>
      </c>
      <c r="C23" s="114">
        <v>948</v>
      </c>
      <c r="D23" s="114">
        <v>21243</v>
      </c>
      <c r="E23" s="114">
        <v>4493</v>
      </c>
      <c r="F23" s="114">
        <v>2112</v>
      </c>
      <c r="G23" s="114">
        <v>6999</v>
      </c>
      <c r="H23" s="114">
        <v>2346</v>
      </c>
      <c r="I23" s="114">
        <v>37193</v>
      </c>
      <c r="J23" s="114">
        <v>33207</v>
      </c>
      <c r="K23" s="114">
        <v>-3986</v>
      </c>
    </row>
    <row r="24" spans="1:11" hidden="1" x14ac:dyDescent="0.25">
      <c r="A24" s="114" t="s">
        <v>33</v>
      </c>
      <c r="B24" s="114">
        <v>10985</v>
      </c>
      <c r="C24" s="114">
        <v>907</v>
      </c>
      <c r="D24" s="114">
        <v>11892</v>
      </c>
      <c r="E24" s="114">
        <v>3926</v>
      </c>
      <c r="F24" s="114">
        <v>3087</v>
      </c>
      <c r="G24" s="114">
        <v>7714</v>
      </c>
      <c r="H24" s="114">
        <v>2390</v>
      </c>
      <c r="I24" s="114">
        <v>29009</v>
      </c>
      <c r="J24" s="114">
        <v>35483</v>
      </c>
      <c r="K24" s="114">
        <v>6474</v>
      </c>
    </row>
    <row r="25" spans="1:11" hidden="1" x14ac:dyDescent="0.25">
      <c r="A25" s="114" t="s">
        <v>34</v>
      </c>
      <c r="B25" s="114">
        <v>11724</v>
      </c>
      <c r="C25" s="114">
        <v>881</v>
      </c>
      <c r="D25" s="114">
        <v>12605</v>
      </c>
      <c r="E25" s="114">
        <v>4059</v>
      </c>
      <c r="F25" s="114">
        <v>3739</v>
      </c>
      <c r="G25" s="114">
        <v>7438</v>
      </c>
      <c r="H25" s="114">
        <v>2356</v>
      </c>
      <c r="I25" s="114">
        <v>30197</v>
      </c>
      <c r="J25" s="114">
        <v>36974</v>
      </c>
      <c r="K25" s="114">
        <v>6777</v>
      </c>
    </row>
    <row r="26" spans="1:11" hidden="1" x14ac:dyDescent="0.25">
      <c r="A26" s="114" t="s">
        <v>35</v>
      </c>
      <c r="B26" s="114">
        <v>11972</v>
      </c>
      <c r="C26" s="114">
        <v>866</v>
      </c>
      <c r="D26" s="114">
        <v>12838</v>
      </c>
      <c r="E26" s="114">
        <v>4112</v>
      </c>
      <c r="F26" s="114">
        <v>4461</v>
      </c>
      <c r="G26" s="114">
        <v>7426</v>
      </c>
      <c r="H26" s="114">
        <v>2266</v>
      </c>
      <c r="I26" s="114">
        <v>31103</v>
      </c>
      <c r="J26" s="114">
        <v>38195</v>
      </c>
      <c r="K26" s="114">
        <v>7092</v>
      </c>
    </row>
    <row r="27" spans="1:11" hidden="1" x14ac:dyDescent="0.25">
      <c r="A27" s="114" t="s">
        <v>36</v>
      </c>
      <c r="B27" s="114">
        <v>12246</v>
      </c>
      <c r="C27" s="114">
        <v>869</v>
      </c>
      <c r="D27" s="114">
        <v>13115</v>
      </c>
      <c r="E27" s="114">
        <v>3734</v>
      </c>
      <c r="F27" s="114">
        <v>4745</v>
      </c>
      <c r="G27" s="114">
        <v>7535</v>
      </c>
      <c r="H27" s="114">
        <v>2417</v>
      </c>
      <c r="I27" s="114">
        <v>31546</v>
      </c>
      <c r="J27" s="114">
        <v>38430</v>
      </c>
      <c r="K27" s="114">
        <v>6884</v>
      </c>
    </row>
    <row r="28" spans="1:11" hidden="1" x14ac:dyDescent="0.25">
      <c r="A28" s="114" t="s">
        <v>37</v>
      </c>
      <c r="B28" s="114">
        <v>12134</v>
      </c>
      <c r="C28" s="114">
        <v>862</v>
      </c>
      <c r="D28" s="114">
        <v>12996</v>
      </c>
      <c r="E28" s="114">
        <v>3619</v>
      </c>
      <c r="F28" s="114">
        <v>5393</v>
      </c>
      <c r="G28" s="114">
        <v>7571</v>
      </c>
      <c r="H28" s="114">
        <v>2255</v>
      </c>
      <c r="I28" s="114">
        <v>31834</v>
      </c>
      <c r="J28" s="114">
        <v>39055</v>
      </c>
      <c r="K28" s="114">
        <v>7221</v>
      </c>
    </row>
    <row r="29" spans="1:11" hidden="1" x14ac:dyDescent="0.25">
      <c r="A29" s="114" t="s">
        <v>38</v>
      </c>
      <c r="B29" s="114">
        <v>12196</v>
      </c>
      <c r="C29" s="114">
        <v>869</v>
      </c>
      <c r="D29" s="114">
        <v>13065</v>
      </c>
      <c r="E29" s="114">
        <v>3900</v>
      </c>
      <c r="F29" s="114">
        <v>5604</v>
      </c>
      <c r="G29" s="114">
        <v>7679</v>
      </c>
      <c r="H29" s="114">
        <v>2298</v>
      </c>
      <c r="I29" s="114">
        <v>32546</v>
      </c>
      <c r="J29" s="114">
        <v>40283</v>
      </c>
      <c r="K29" s="114">
        <v>7737</v>
      </c>
    </row>
    <row r="30" spans="1:11" hidden="1" x14ac:dyDescent="0.25">
      <c r="A30" s="114" t="s">
        <v>39</v>
      </c>
      <c r="B30" s="114">
        <v>12657</v>
      </c>
      <c r="C30" s="114">
        <v>857</v>
      </c>
      <c r="D30" s="114">
        <v>13514</v>
      </c>
      <c r="E30" s="114">
        <v>3544</v>
      </c>
      <c r="F30" s="114">
        <v>6583</v>
      </c>
      <c r="G30" s="114">
        <v>7646</v>
      </c>
      <c r="H30" s="114">
        <v>2422</v>
      </c>
      <c r="I30" s="114">
        <v>33709</v>
      </c>
      <c r="J30" s="114">
        <v>41741</v>
      </c>
      <c r="K30" s="114">
        <v>8032</v>
      </c>
    </row>
    <row r="31" spans="1:11" hidden="1" x14ac:dyDescent="0.25">
      <c r="A31" s="114" t="s">
        <v>40</v>
      </c>
      <c r="B31" s="114">
        <v>12933</v>
      </c>
      <c r="C31" s="114">
        <v>858</v>
      </c>
      <c r="D31" s="114">
        <v>13791</v>
      </c>
      <c r="E31" s="114">
        <v>3972</v>
      </c>
      <c r="F31" s="114">
        <v>6843</v>
      </c>
      <c r="G31" s="114">
        <v>7601</v>
      </c>
      <c r="H31" s="114">
        <v>2386</v>
      </c>
      <c r="I31" s="114">
        <v>34593</v>
      </c>
      <c r="J31" s="114">
        <v>43363</v>
      </c>
      <c r="K31" s="114">
        <v>8770</v>
      </c>
    </row>
    <row r="32" spans="1:11" hidden="1" x14ac:dyDescent="0.25">
      <c r="A32" s="114" t="s">
        <v>41</v>
      </c>
      <c r="B32" s="114">
        <v>13016</v>
      </c>
      <c r="C32" s="114">
        <v>845</v>
      </c>
      <c r="D32" s="114">
        <v>13861</v>
      </c>
      <c r="E32" s="114">
        <v>3901</v>
      </c>
      <c r="F32" s="114">
        <v>7432</v>
      </c>
      <c r="G32" s="114">
        <v>7655</v>
      </c>
      <c r="H32" s="114">
        <v>2300</v>
      </c>
      <c r="I32" s="114">
        <v>35149</v>
      </c>
      <c r="J32" s="114">
        <v>43552</v>
      </c>
      <c r="K32" s="114">
        <v>8403</v>
      </c>
    </row>
    <row r="33" spans="1:11" hidden="1" x14ac:dyDescent="0.25">
      <c r="A33" s="114" t="s">
        <v>42</v>
      </c>
      <c r="B33" s="114">
        <v>13734</v>
      </c>
      <c r="C33" s="114">
        <v>842</v>
      </c>
      <c r="D33" s="114">
        <v>14576</v>
      </c>
      <c r="E33" s="114">
        <v>3904</v>
      </c>
      <c r="F33" s="114">
        <v>7641</v>
      </c>
      <c r="G33" s="114">
        <v>7943</v>
      </c>
      <c r="H33" s="114">
        <v>2482</v>
      </c>
      <c r="I33" s="114">
        <v>36546</v>
      </c>
      <c r="J33" s="114">
        <v>46080</v>
      </c>
      <c r="K33" s="114">
        <v>9534</v>
      </c>
    </row>
    <row r="34" spans="1:11" hidden="1" x14ac:dyDescent="0.25">
      <c r="A34" s="114" t="s">
        <v>43</v>
      </c>
      <c r="B34" s="114">
        <v>14304</v>
      </c>
      <c r="C34" s="114">
        <v>845</v>
      </c>
      <c r="D34" s="114">
        <v>15149</v>
      </c>
      <c r="E34" s="114">
        <v>3937</v>
      </c>
      <c r="F34" s="114">
        <v>8159</v>
      </c>
      <c r="G34" s="114">
        <v>8270</v>
      </c>
      <c r="H34" s="114">
        <v>2544</v>
      </c>
      <c r="I34" s="114">
        <v>38059</v>
      </c>
      <c r="J34" s="114">
        <v>48307</v>
      </c>
      <c r="K34" s="114">
        <v>10248</v>
      </c>
    </row>
    <row r="35" spans="1:11" hidden="1" x14ac:dyDescent="0.25">
      <c r="A35" s="114" t="s">
        <v>44</v>
      </c>
      <c r="B35" s="114">
        <v>13931</v>
      </c>
      <c r="C35" s="114">
        <v>843</v>
      </c>
      <c r="D35" s="114">
        <v>14774</v>
      </c>
      <c r="E35" s="114">
        <v>3481</v>
      </c>
      <c r="F35" s="114">
        <v>9307</v>
      </c>
      <c r="G35" s="114">
        <v>8557</v>
      </c>
      <c r="H35" s="114">
        <v>2405</v>
      </c>
      <c r="I35" s="114">
        <v>38524</v>
      </c>
      <c r="J35" s="114">
        <v>49214</v>
      </c>
      <c r="K35" s="114">
        <v>10690</v>
      </c>
    </row>
    <row r="36" spans="1:11" hidden="1" x14ac:dyDescent="0.25">
      <c r="A36" s="114" t="s">
        <v>45</v>
      </c>
      <c r="B36" s="114">
        <v>14450</v>
      </c>
      <c r="C36" s="114">
        <v>842</v>
      </c>
      <c r="D36" s="114">
        <v>15292</v>
      </c>
      <c r="E36" s="114">
        <v>3182</v>
      </c>
      <c r="F36" s="114">
        <v>9531</v>
      </c>
      <c r="G36" s="114">
        <v>8164</v>
      </c>
      <c r="H36" s="114">
        <v>2551</v>
      </c>
      <c r="I36" s="114">
        <v>38720</v>
      </c>
      <c r="J36" s="114">
        <v>49775</v>
      </c>
      <c r="K36" s="114">
        <v>11055</v>
      </c>
    </row>
    <row r="37" spans="1:11" hidden="1" x14ac:dyDescent="0.25">
      <c r="A37" s="114" t="s">
        <v>46</v>
      </c>
      <c r="B37" s="114">
        <v>15456</v>
      </c>
      <c r="C37" s="114">
        <v>490</v>
      </c>
      <c r="D37" s="114">
        <v>15946</v>
      </c>
      <c r="E37" s="114">
        <v>3376</v>
      </c>
      <c r="F37" s="114">
        <v>10334</v>
      </c>
      <c r="G37" s="114">
        <v>8403</v>
      </c>
      <c r="H37" s="114">
        <v>2444</v>
      </c>
      <c r="I37" s="114">
        <v>40503</v>
      </c>
      <c r="J37" s="114">
        <v>51412</v>
      </c>
      <c r="K37" s="114">
        <v>10909</v>
      </c>
    </row>
    <row r="38" spans="1:11" hidden="1" x14ac:dyDescent="0.25">
      <c r="A38" s="114" t="s">
        <v>47</v>
      </c>
      <c r="B38" s="114">
        <v>15716</v>
      </c>
      <c r="C38" s="114">
        <v>469</v>
      </c>
      <c r="D38" s="114">
        <v>16185</v>
      </c>
      <c r="E38" s="114">
        <v>2936</v>
      </c>
      <c r="F38" s="114">
        <v>10770</v>
      </c>
      <c r="G38" s="114">
        <v>8577</v>
      </c>
      <c r="H38" s="114">
        <v>2223</v>
      </c>
      <c r="I38" s="114">
        <v>40691</v>
      </c>
      <c r="J38" s="114">
        <v>51830</v>
      </c>
      <c r="K38" s="114">
        <v>11139</v>
      </c>
    </row>
    <row r="39" spans="1:11" hidden="1" x14ac:dyDescent="0.25">
      <c r="A39" s="114" t="s">
        <v>48</v>
      </c>
      <c r="B39" s="114">
        <v>16294</v>
      </c>
      <c r="C39" s="114">
        <v>470</v>
      </c>
      <c r="D39" s="114">
        <v>16764</v>
      </c>
      <c r="E39" s="114">
        <v>3533</v>
      </c>
      <c r="F39" s="114">
        <v>10922</v>
      </c>
      <c r="G39" s="114">
        <v>8470</v>
      </c>
      <c r="H39" s="114">
        <v>2260</v>
      </c>
      <c r="I39" s="114">
        <v>41949</v>
      </c>
      <c r="J39" s="114">
        <v>53824</v>
      </c>
      <c r="K39" s="114">
        <v>11875</v>
      </c>
    </row>
    <row r="40" spans="1:11" hidden="1" x14ac:dyDescent="0.25">
      <c r="A40" s="114" t="s">
        <v>49</v>
      </c>
      <c r="B40" s="114">
        <v>15805</v>
      </c>
      <c r="C40" s="114">
        <v>470</v>
      </c>
      <c r="D40" s="114">
        <v>16275</v>
      </c>
      <c r="E40" s="114">
        <v>3021</v>
      </c>
      <c r="F40" s="114">
        <v>11566</v>
      </c>
      <c r="G40" s="114">
        <v>8828</v>
      </c>
      <c r="H40" s="114">
        <v>2455</v>
      </c>
      <c r="I40" s="114">
        <v>42145</v>
      </c>
      <c r="J40" s="114">
        <v>54529</v>
      </c>
      <c r="K40" s="114">
        <v>12384</v>
      </c>
    </row>
    <row r="41" spans="1:11" hidden="1" x14ac:dyDescent="0.25">
      <c r="A41" s="114" t="s">
        <v>50</v>
      </c>
      <c r="B41" s="114">
        <v>15715</v>
      </c>
      <c r="C41" s="114">
        <v>465</v>
      </c>
      <c r="D41" s="114">
        <v>16180</v>
      </c>
      <c r="E41" s="114">
        <v>2765</v>
      </c>
      <c r="F41" s="114">
        <v>11903</v>
      </c>
      <c r="G41" s="114">
        <v>8515</v>
      </c>
      <c r="H41" s="114">
        <v>2502</v>
      </c>
      <c r="I41" s="114">
        <v>41865</v>
      </c>
      <c r="J41" s="114">
        <v>54283</v>
      </c>
      <c r="K41" s="114">
        <v>12418</v>
      </c>
    </row>
    <row r="42" spans="1:11" hidden="1" x14ac:dyDescent="0.25">
      <c r="A42" s="114" t="s">
        <v>51</v>
      </c>
      <c r="B42" s="114">
        <v>16039</v>
      </c>
      <c r="C42" s="114">
        <v>456</v>
      </c>
      <c r="D42" s="114">
        <v>16495</v>
      </c>
      <c r="E42" s="114">
        <v>2677</v>
      </c>
      <c r="F42" s="114">
        <v>12298</v>
      </c>
      <c r="G42" s="114">
        <v>8524</v>
      </c>
      <c r="H42" s="114">
        <v>2575</v>
      </c>
      <c r="I42" s="114">
        <v>42569</v>
      </c>
      <c r="J42" s="114">
        <v>55759</v>
      </c>
      <c r="K42" s="114">
        <v>13190</v>
      </c>
    </row>
    <row r="43" spans="1:11" hidden="1" x14ac:dyDescent="0.25">
      <c r="A43" s="114" t="s">
        <v>52</v>
      </c>
      <c r="B43" s="114">
        <v>15286</v>
      </c>
      <c r="C43" s="114">
        <v>460</v>
      </c>
      <c r="D43" s="114">
        <v>15746</v>
      </c>
      <c r="E43" s="114">
        <v>2523</v>
      </c>
      <c r="F43" s="114">
        <v>13185</v>
      </c>
      <c r="G43" s="114">
        <v>8611</v>
      </c>
      <c r="H43" s="114">
        <v>2827</v>
      </c>
      <c r="I43" s="114">
        <v>42892</v>
      </c>
      <c r="J43" s="114">
        <v>56036</v>
      </c>
      <c r="K43" s="114">
        <v>13144</v>
      </c>
    </row>
    <row r="44" spans="1:11" hidden="1" x14ac:dyDescent="0.25">
      <c r="A44" s="114" t="s">
        <v>53</v>
      </c>
      <c r="B44" s="114">
        <v>16640</v>
      </c>
      <c r="C44" s="114">
        <v>462</v>
      </c>
      <c r="D44" s="114">
        <v>17102</v>
      </c>
      <c r="E44" s="114">
        <v>2996</v>
      </c>
      <c r="F44" s="114">
        <v>13716</v>
      </c>
      <c r="G44" s="114">
        <v>9498</v>
      </c>
      <c r="H44" s="114">
        <v>2836</v>
      </c>
      <c r="I44" s="114">
        <v>46148</v>
      </c>
      <c r="J44" s="114">
        <v>61125</v>
      </c>
      <c r="K44" s="114">
        <v>14977</v>
      </c>
    </row>
    <row r="45" spans="1:11" hidden="1" x14ac:dyDescent="0.25">
      <c r="A45" s="114" t="s">
        <v>54</v>
      </c>
      <c r="B45" s="114">
        <v>16646</v>
      </c>
      <c r="C45" s="114">
        <v>478</v>
      </c>
      <c r="D45" s="114">
        <v>17124</v>
      </c>
      <c r="E45" s="114">
        <v>2941</v>
      </c>
      <c r="F45" s="114">
        <v>14049</v>
      </c>
      <c r="G45" s="114">
        <v>9837</v>
      </c>
      <c r="H45" s="114">
        <v>2751</v>
      </c>
      <c r="I45" s="114">
        <v>46702</v>
      </c>
      <c r="J45" s="114">
        <v>61852</v>
      </c>
      <c r="K45" s="114">
        <v>15150</v>
      </c>
    </row>
    <row r="46" spans="1:11" hidden="1" x14ac:dyDescent="0.25">
      <c r="A46" s="114" t="s">
        <v>55</v>
      </c>
      <c r="B46" s="114">
        <v>16973</v>
      </c>
      <c r="C46" s="114">
        <v>480</v>
      </c>
      <c r="D46" s="114">
        <v>17453</v>
      </c>
      <c r="E46" s="114">
        <v>2944</v>
      </c>
      <c r="F46" s="114">
        <v>14257</v>
      </c>
      <c r="G46" s="114">
        <v>10437</v>
      </c>
      <c r="H46" s="114">
        <v>2932</v>
      </c>
      <c r="I46" s="114">
        <v>48023</v>
      </c>
      <c r="J46" s="114">
        <v>63204</v>
      </c>
      <c r="K46" s="114">
        <v>15181</v>
      </c>
    </row>
    <row r="47" spans="1:11" hidden="1" x14ac:dyDescent="0.25">
      <c r="A47" s="114" t="s">
        <v>56</v>
      </c>
      <c r="B47" s="114">
        <v>17327</v>
      </c>
      <c r="C47" s="114">
        <v>464</v>
      </c>
      <c r="D47" s="114">
        <v>17791</v>
      </c>
      <c r="E47" s="114">
        <v>2991</v>
      </c>
      <c r="F47" s="114">
        <v>15168</v>
      </c>
      <c r="G47" s="114">
        <v>10869</v>
      </c>
      <c r="H47" s="114">
        <v>3048</v>
      </c>
      <c r="I47" s="114">
        <v>49867</v>
      </c>
      <c r="J47" s="114">
        <v>65680</v>
      </c>
      <c r="K47" s="114">
        <v>15813</v>
      </c>
    </row>
    <row r="48" spans="1:11" hidden="1" x14ac:dyDescent="0.25">
      <c r="A48" s="114" t="s">
        <v>57</v>
      </c>
      <c r="B48" s="114">
        <v>16503</v>
      </c>
      <c r="C48" s="114">
        <v>483</v>
      </c>
      <c r="D48" s="114">
        <v>16986</v>
      </c>
      <c r="E48" s="114">
        <v>3179</v>
      </c>
      <c r="F48" s="114">
        <v>15815</v>
      </c>
      <c r="G48" s="114">
        <v>11105</v>
      </c>
      <c r="H48" s="114">
        <v>3211</v>
      </c>
      <c r="I48" s="114">
        <v>50296</v>
      </c>
      <c r="J48" s="114">
        <v>66761</v>
      </c>
      <c r="K48" s="114">
        <v>16465</v>
      </c>
    </row>
    <row r="49" spans="1:11" hidden="1" x14ac:dyDescent="0.25">
      <c r="A49" s="114" t="s">
        <v>58</v>
      </c>
      <c r="B49" s="114">
        <v>16653</v>
      </c>
      <c r="C49" s="114">
        <v>485</v>
      </c>
      <c r="D49" s="114">
        <v>17138</v>
      </c>
      <c r="E49" s="114">
        <v>3170</v>
      </c>
      <c r="F49" s="114">
        <v>16376</v>
      </c>
      <c r="G49" s="114">
        <v>11220</v>
      </c>
      <c r="H49" s="114">
        <v>3435</v>
      </c>
      <c r="I49" s="114">
        <v>51339</v>
      </c>
      <c r="J49" s="114">
        <v>68254</v>
      </c>
      <c r="K49" s="114">
        <v>16915</v>
      </c>
    </row>
    <row r="50" spans="1:11" hidden="1" x14ac:dyDescent="0.25">
      <c r="A50" s="114" t="s">
        <v>59</v>
      </c>
      <c r="B50" s="114">
        <v>1679</v>
      </c>
      <c r="C50" s="114">
        <v>480</v>
      </c>
      <c r="D50" s="114">
        <v>2159</v>
      </c>
      <c r="E50" s="114">
        <v>3276</v>
      </c>
      <c r="F50" s="114">
        <v>17189</v>
      </c>
      <c r="G50" s="114">
        <v>11722</v>
      </c>
      <c r="H50" s="114">
        <v>3533</v>
      </c>
      <c r="I50" s="114">
        <v>37879</v>
      </c>
      <c r="J50" s="114">
        <v>70646</v>
      </c>
      <c r="K50" s="114">
        <v>32767</v>
      </c>
    </row>
    <row r="51" spans="1:11" hidden="1" x14ac:dyDescent="0.25">
      <c r="A51" s="114" t="s">
        <v>60</v>
      </c>
      <c r="B51" s="114">
        <v>16561</v>
      </c>
      <c r="C51" s="114">
        <v>559</v>
      </c>
      <c r="D51" s="114">
        <v>17120</v>
      </c>
      <c r="E51" s="114">
        <v>3118</v>
      </c>
      <c r="F51" s="114">
        <v>17910</v>
      </c>
      <c r="G51" s="114">
        <v>11787</v>
      </c>
      <c r="H51" s="114">
        <v>3467</v>
      </c>
      <c r="I51" s="114">
        <v>53402</v>
      </c>
      <c r="J51" s="114">
        <v>71352</v>
      </c>
      <c r="K51" s="114">
        <v>17950</v>
      </c>
    </row>
    <row r="52" spans="1:11" hidden="1" x14ac:dyDescent="0.25">
      <c r="A52" s="111"/>
      <c r="B52" s="111"/>
      <c r="C52" s="111"/>
      <c r="D52" s="111"/>
      <c r="E52" s="111"/>
      <c r="F52" s="111"/>
      <c r="G52" s="111"/>
      <c r="H52" s="111"/>
      <c r="I52" s="111"/>
      <c r="J52" s="111"/>
      <c r="K52" s="111" t="s">
        <v>61</v>
      </c>
    </row>
    <row r="53" spans="1:11" ht="19.5" customHeight="1" x14ac:dyDescent="0.25">
      <c r="A53" s="307" t="s">
        <v>244</v>
      </c>
      <c r="B53" s="307"/>
      <c r="C53" s="307"/>
      <c r="D53" s="307"/>
      <c r="E53" s="307"/>
      <c r="F53" s="307"/>
      <c r="G53" s="307"/>
      <c r="H53" s="307"/>
      <c r="I53" s="307"/>
      <c r="J53" s="307"/>
      <c r="K53" s="307"/>
    </row>
    <row r="54" spans="1:11" ht="18.75" customHeight="1" x14ac:dyDescent="0.25">
      <c r="A54" s="308" t="s">
        <v>838</v>
      </c>
      <c r="B54" s="308"/>
      <c r="C54" s="308"/>
      <c r="D54" s="308"/>
      <c r="E54" s="308"/>
      <c r="F54" s="308"/>
      <c r="G54" s="308"/>
      <c r="H54" s="308"/>
      <c r="I54" s="308"/>
      <c r="J54" s="308"/>
      <c r="K54" s="308"/>
    </row>
    <row r="55" spans="1:11" x14ac:dyDescent="0.25">
      <c r="A55" s="304" t="s">
        <v>902</v>
      </c>
      <c r="B55" s="304"/>
      <c r="C55" s="304"/>
      <c r="D55" s="304"/>
      <c r="E55" s="304"/>
      <c r="F55" s="304"/>
      <c r="G55" s="304"/>
      <c r="H55" s="304"/>
      <c r="I55" s="304"/>
      <c r="J55" s="304"/>
      <c r="K55" s="304"/>
    </row>
    <row r="56" spans="1:11" s="35" customFormat="1" ht="23.25" customHeight="1" x14ac:dyDescent="0.25">
      <c r="A56" s="301" t="s">
        <v>839</v>
      </c>
      <c r="B56" s="306" t="s">
        <v>903</v>
      </c>
      <c r="C56" s="306"/>
      <c r="D56" s="306"/>
      <c r="E56" s="306"/>
      <c r="F56" s="306"/>
      <c r="G56" s="306"/>
      <c r="H56" s="306"/>
      <c r="I56" s="301" t="s">
        <v>1146</v>
      </c>
      <c r="J56" s="301" t="s">
        <v>1147</v>
      </c>
      <c r="K56" s="301" t="s">
        <v>1148</v>
      </c>
    </row>
    <row r="57" spans="1:11" s="35" customFormat="1" ht="15.75" customHeight="1" x14ac:dyDescent="0.25">
      <c r="A57" s="305"/>
      <c r="B57" s="306" t="s">
        <v>904</v>
      </c>
      <c r="C57" s="306"/>
      <c r="D57" s="306"/>
      <c r="E57" s="301" t="s">
        <v>843</v>
      </c>
      <c r="F57" s="301" t="s">
        <v>844</v>
      </c>
      <c r="G57" s="301" t="s">
        <v>845</v>
      </c>
      <c r="H57" s="301" t="s">
        <v>1149</v>
      </c>
      <c r="I57" s="305"/>
      <c r="J57" s="305"/>
      <c r="K57" s="305"/>
    </row>
    <row r="58" spans="1:11" s="35" customFormat="1" ht="75" customHeight="1" x14ac:dyDescent="0.25">
      <c r="A58" s="302"/>
      <c r="B58" s="113" t="s">
        <v>840</v>
      </c>
      <c r="C58" s="113" t="s">
        <v>841</v>
      </c>
      <c r="D58" s="113" t="s">
        <v>842</v>
      </c>
      <c r="E58" s="302"/>
      <c r="F58" s="302"/>
      <c r="G58" s="302"/>
      <c r="H58" s="302"/>
      <c r="I58" s="302"/>
      <c r="J58" s="302"/>
      <c r="K58" s="302"/>
    </row>
    <row r="59" spans="1:11" s="163" customFormat="1" ht="37.5" customHeight="1" x14ac:dyDescent="0.25">
      <c r="A59" s="153" t="s">
        <v>62</v>
      </c>
      <c r="B59" s="153">
        <v>16889</v>
      </c>
      <c r="C59" s="153">
        <v>220</v>
      </c>
      <c r="D59" s="153">
        <v>17109</v>
      </c>
      <c r="E59" s="153">
        <v>2821</v>
      </c>
      <c r="F59" s="153">
        <v>19338</v>
      </c>
      <c r="G59" s="153">
        <v>12457</v>
      </c>
      <c r="H59" s="153">
        <v>3388</v>
      </c>
      <c r="I59" s="153">
        <v>55113</v>
      </c>
      <c r="J59" s="153">
        <v>76025</v>
      </c>
      <c r="K59" s="153">
        <v>20912</v>
      </c>
    </row>
    <row r="60" spans="1:11" s="163" customFormat="1" ht="37.5" customHeight="1" x14ac:dyDescent="0.25">
      <c r="A60" s="153" t="s">
        <v>63</v>
      </c>
      <c r="B60" s="153">
        <v>17186</v>
      </c>
      <c r="C60" s="153">
        <v>211</v>
      </c>
      <c r="D60" s="153">
        <v>17397</v>
      </c>
      <c r="E60" s="153">
        <v>2597</v>
      </c>
      <c r="F60" s="153">
        <v>19680</v>
      </c>
      <c r="G60" s="153">
        <v>12431</v>
      </c>
      <c r="H60" s="153">
        <v>3106</v>
      </c>
      <c r="I60" s="153">
        <v>55211</v>
      </c>
      <c r="J60" s="153">
        <v>75670</v>
      </c>
      <c r="K60" s="153">
        <v>20459</v>
      </c>
    </row>
    <row r="61" spans="1:11" s="163" customFormat="1" ht="37.5" customHeight="1" x14ac:dyDescent="0.25">
      <c r="A61" s="153" t="s">
        <v>64</v>
      </c>
      <c r="B61" s="153">
        <v>17099</v>
      </c>
      <c r="C61" s="153">
        <v>212</v>
      </c>
      <c r="D61" s="153">
        <v>17311</v>
      </c>
      <c r="E61" s="153">
        <v>2795</v>
      </c>
      <c r="F61" s="153">
        <v>21394</v>
      </c>
      <c r="G61" s="153">
        <v>12606</v>
      </c>
      <c r="H61" s="153">
        <v>3329</v>
      </c>
      <c r="I61" s="153">
        <v>57435</v>
      </c>
      <c r="J61" s="153">
        <v>78670</v>
      </c>
      <c r="K61" s="153">
        <v>21235</v>
      </c>
    </row>
    <row r="62" spans="1:11" s="163" customFormat="1" ht="37.5" customHeight="1" x14ac:dyDescent="0.25">
      <c r="A62" s="153" t="s">
        <v>65</v>
      </c>
      <c r="B62" s="153">
        <v>17247</v>
      </c>
      <c r="C62" s="153">
        <v>194</v>
      </c>
      <c r="D62" s="153">
        <v>17441</v>
      </c>
      <c r="E62" s="153">
        <v>2539</v>
      </c>
      <c r="F62" s="153">
        <v>22042</v>
      </c>
      <c r="G62" s="153">
        <v>12597</v>
      </c>
      <c r="H62" s="153">
        <v>2912</v>
      </c>
      <c r="I62" s="153">
        <v>57531</v>
      </c>
      <c r="J62" s="153">
        <v>79216</v>
      </c>
      <c r="K62" s="153">
        <v>21685</v>
      </c>
    </row>
    <row r="63" spans="1:11" s="163" customFormat="1" ht="37.5" customHeight="1" x14ac:dyDescent="0.25">
      <c r="A63" s="153" t="s">
        <v>66</v>
      </c>
      <c r="B63" s="153">
        <v>15809</v>
      </c>
      <c r="C63" s="153">
        <v>203</v>
      </c>
      <c r="D63" s="153">
        <v>16012</v>
      </c>
      <c r="E63" s="153">
        <v>2466</v>
      </c>
      <c r="F63" s="153">
        <v>22566</v>
      </c>
      <c r="G63" s="153">
        <v>11252</v>
      </c>
      <c r="H63" s="153">
        <v>2909</v>
      </c>
      <c r="I63" s="153">
        <v>55205</v>
      </c>
      <c r="J63" s="153">
        <v>76187</v>
      </c>
      <c r="K63" s="153">
        <v>20982</v>
      </c>
    </row>
    <row r="64" spans="1:11" s="163" customFormat="1" ht="37.5" customHeight="1" x14ac:dyDescent="0.25">
      <c r="A64" s="153" t="s">
        <v>67</v>
      </c>
      <c r="B64" s="153">
        <v>14993</v>
      </c>
      <c r="C64" s="153">
        <v>209</v>
      </c>
      <c r="D64" s="153">
        <v>15202</v>
      </c>
      <c r="E64" s="153">
        <v>2196</v>
      </c>
      <c r="F64" s="153">
        <v>23245</v>
      </c>
      <c r="G64" s="153">
        <v>11952</v>
      </c>
      <c r="H64" s="153">
        <v>4342</v>
      </c>
      <c r="I64" s="153">
        <v>56937</v>
      </c>
      <c r="J64" s="153">
        <v>78371</v>
      </c>
      <c r="K64" s="153">
        <v>21434</v>
      </c>
    </row>
    <row r="65" spans="1:11" s="163" customFormat="1" ht="37.5" customHeight="1" x14ac:dyDescent="0.25">
      <c r="A65" s="153" t="s">
        <v>68</v>
      </c>
      <c r="B65" s="153">
        <v>13867</v>
      </c>
      <c r="C65" s="153">
        <v>206</v>
      </c>
      <c r="D65" s="153">
        <v>14073</v>
      </c>
      <c r="E65" s="153">
        <v>1811</v>
      </c>
      <c r="F65" s="153">
        <v>25627</v>
      </c>
      <c r="G65" s="153">
        <v>8728</v>
      </c>
      <c r="H65" s="153">
        <v>3659</v>
      </c>
      <c r="I65" s="153">
        <v>53898</v>
      </c>
      <c r="J65" s="153">
        <v>73056</v>
      </c>
      <c r="K65" s="153">
        <v>19158</v>
      </c>
    </row>
    <row r="66" spans="1:11" s="163" customFormat="1" ht="37.5" customHeight="1" x14ac:dyDescent="0.25">
      <c r="A66" s="153" t="s">
        <v>69</v>
      </c>
      <c r="B66" s="153">
        <v>14251</v>
      </c>
      <c r="C66" s="153">
        <v>206</v>
      </c>
      <c r="D66" s="153">
        <v>14458</v>
      </c>
      <c r="E66" s="153">
        <v>1916</v>
      </c>
      <c r="F66" s="153">
        <v>26691</v>
      </c>
      <c r="G66" s="153">
        <v>9693</v>
      </c>
      <c r="H66" s="153">
        <v>4299</v>
      </c>
      <c r="I66" s="153">
        <v>57057</v>
      </c>
      <c r="J66" s="153">
        <v>78042</v>
      </c>
      <c r="K66" s="153">
        <v>20985</v>
      </c>
    </row>
    <row r="67" spans="1:11" s="163" customFormat="1" ht="37.5" customHeight="1" x14ac:dyDescent="0.25">
      <c r="A67" s="153" t="s">
        <v>70</v>
      </c>
      <c r="B67" s="153">
        <v>14553</v>
      </c>
      <c r="C67" s="153">
        <v>214</v>
      </c>
      <c r="D67" s="153">
        <v>14766</v>
      </c>
      <c r="E67" s="153">
        <v>1734</v>
      </c>
      <c r="F67" s="153">
        <v>25235</v>
      </c>
      <c r="G67" s="153">
        <v>9956</v>
      </c>
      <c r="H67" s="153">
        <v>7538</v>
      </c>
      <c r="I67" s="153">
        <v>59229</v>
      </c>
      <c r="J67" s="153">
        <v>81078</v>
      </c>
      <c r="K67" s="153">
        <v>21849</v>
      </c>
    </row>
    <row r="68" spans="1:11" s="163" customFormat="1" ht="37.5" customHeight="1" x14ac:dyDescent="0.25">
      <c r="A68" s="153" t="s">
        <v>71</v>
      </c>
      <c r="B68" s="241">
        <v>16490.049170197741</v>
      </c>
      <c r="C68" s="241">
        <v>227.47400000000002</v>
      </c>
      <c r="D68" s="241">
        <v>16717.523170197743</v>
      </c>
      <c r="E68" s="241">
        <v>2083.101695098424</v>
      </c>
      <c r="F68" s="241">
        <v>26025.399443610546</v>
      </c>
      <c r="G68" s="241">
        <v>10044.385561395788</v>
      </c>
      <c r="H68" s="241">
        <v>5966.3879133468081</v>
      </c>
      <c r="I68" s="241">
        <v>60836.771783649303</v>
      </c>
      <c r="J68" s="241">
        <v>84278.754086860674</v>
      </c>
      <c r="K68" s="241">
        <v>23441.982303211364</v>
      </c>
    </row>
    <row r="69" spans="1:11" s="163" customFormat="1" ht="37.5" customHeight="1" x14ac:dyDescent="0.25">
      <c r="A69" s="153" t="s">
        <v>72</v>
      </c>
      <c r="B69" s="241">
        <v>16802.373192805069</v>
      </c>
      <c r="C69" s="241">
        <v>224.24600000000004</v>
      </c>
      <c r="D69" s="241">
        <v>17026.619192805068</v>
      </c>
      <c r="E69" s="241">
        <v>2078.1937754665023</v>
      </c>
      <c r="F69" s="241">
        <v>26941.63379297057</v>
      </c>
      <c r="G69" s="241">
        <v>10698.22808461483</v>
      </c>
      <c r="H69" s="241">
        <v>5998.7637673685731</v>
      </c>
      <c r="I69" s="241">
        <v>62743.438613225539</v>
      </c>
      <c r="J69" s="241">
        <v>86751.660930746308</v>
      </c>
      <c r="K69" s="241">
        <v>24008.222317520776</v>
      </c>
    </row>
    <row r="70" spans="1:11" s="163" customFormat="1" ht="37.5" customHeight="1" x14ac:dyDescent="0.25">
      <c r="A70" s="153" t="s">
        <v>73</v>
      </c>
      <c r="B70" s="241">
        <v>16531.257290461475</v>
      </c>
      <c r="C70" s="241">
        <v>216.85500000000002</v>
      </c>
      <c r="D70" s="241">
        <v>16748.112290461479</v>
      </c>
      <c r="E70" s="241">
        <v>1973.1608077153994</v>
      </c>
      <c r="F70" s="241">
        <v>28496.198171261156</v>
      </c>
      <c r="G70" s="241">
        <v>9864.1225045349383</v>
      </c>
      <c r="H70" s="241">
        <v>6106.9894890265105</v>
      </c>
      <c r="I70" s="241">
        <v>63188.583262999484</v>
      </c>
      <c r="J70" s="241">
        <v>88057.400487974635</v>
      </c>
      <c r="K70" s="241">
        <v>24868.817224975151</v>
      </c>
    </row>
    <row r="71" spans="1:11" s="163" customFormat="1" ht="37.5" customHeight="1" x14ac:dyDescent="0.25">
      <c r="A71" s="153" t="s">
        <v>74</v>
      </c>
      <c r="B71" s="241">
        <v>16686.311877351785</v>
      </c>
      <c r="C71" s="241">
        <v>195.06400000000005</v>
      </c>
      <c r="D71" s="241">
        <v>16881.375877351787</v>
      </c>
      <c r="E71" s="241">
        <v>1980.5524905939048</v>
      </c>
      <c r="F71" s="241">
        <v>28366.375615669913</v>
      </c>
      <c r="G71" s="241">
        <v>10389.055819434992</v>
      </c>
      <c r="H71" s="241">
        <v>6020.022132882501</v>
      </c>
      <c r="I71" s="241">
        <v>63637.381935933088</v>
      </c>
      <c r="J71" s="241">
        <v>88895.145021499644</v>
      </c>
      <c r="K71" s="241">
        <v>25257.76308556657</v>
      </c>
    </row>
    <row r="72" spans="1:11" s="163" customFormat="1" ht="37.5" customHeight="1" x14ac:dyDescent="0.25">
      <c r="A72" s="153" t="s">
        <v>75</v>
      </c>
      <c r="B72" s="241">
        <v>14786.440849495506</v>
      </c>
      <c r="C72" s="241">
        <v>188.27800000000002</v>
      </c>
      <c r="D72" s="241">
        <v>14974.718849495508</v>
      </c>
      <c r="E72" s="241">
        <v>1585.422</v>
      </c>
      <c r="F72" s="241">
        <v>28369.833599775433</v>
      </c>
      <c r="G72" s="241">
        <v>9990.5680000000011</v>
      </c>
      <c r="H72" s="241">
        <v>7024.0084244327982</v>
      </c>
      <c r="I72" s="241">
        <v>61944.550873703731</v>
      </c>
      <c r="J72" s="241">
        <v>85086.995983569795</v>
      </c>
      <c r="K72" s="241">
        <v>23142.445109866057</v>
      </c>
    </row>
    <row r="73" spans="1:11" s="163" customFormat="1" ht="37.5" customHeight="1" x14ac:dyDescent="0.25">
      <c r="A73" s="208" t="s">
        <v>76</v>
      </c>
      <c r="B73" s="242">
        <v>15475.120508156202</v>
      </c>
      <c r="C73" s="242">
        <v>170.642</v>
      </c>
      <c r="D73" s="242">
        <v>15645.7625081562</v>
      </c>
      <c r="E73" s="242">
        <v>1978.614</v>
      </c>
      <c r="F73" s="242">
        <v>28543.081754963205</v>
      </c>
      <c r="G73" s="242">
        <v>10628.596999999998</v>
      </c>
      <c r="H73" s="242">
        <v>6869.3615289042309</v>
      </c>
      <c r="I73" s="242">
        <v>63665.416792023629</v>
      </c>
      <c r="J73" s="242">
        <v>88940.19</v>
      </c>
      <c r="K73" s="242">
        <v>25274.768867922328</v>
      </c>
    </row>
    <row r="74" spans="1:11" s="163" customFormat="1" ht="37.5" customHeight="1" x14ac:dyDescent="0.25">
      <c r="A74" s="153" t="s">
        <v>77</v>
      </c>
      <c r="B74" s="241">
        <v>15836.548716321131</v>
      </c>
      <c r="C74" s="241">
        <v>171.684</v>
      </c>
      <c r="D74" s="241">
        <v>16008.232716321134</v>
      </c>
      <c r="E74" s="241">
        <v>1916.8690000000001</v>
      </c>
      <c r="F74" s="241">
        <v>29943.316994938774</v>
      </c>
      <c r="G74" s="241">
        <v>10593.737999999998</v>
      </c>
      <c r="H74" s="241">
        <v>7244.9993354247727</v>
      </c>
      <c r="I74" s="241">
        <v>65707.156046684686</v>
      </c>
      <c r="J74" s="241">
        <v>91786.163213687803</v>
      </c>
      <c r="K74" s="241">
        <v>26079.00716700311</v>
      </c>
    </row>
    <row r="75" spans="1:11" s="163" customFormat="1" ht="37.5" customHeight="1" x14ac:dyDescent="0.25">
      <c r="A75" s="153" t="s">
        <v>78</v>
      </c>
      <c r="B75" s="241">
        <v>15511.805316365913</v>
      </c>
      <c r="C75" s="241">
        <v>165.26145</v>
      </c>
      <c r="D75" s="243">
        <v>15677.066766365911</v>
      </c>
      <c r="E75" s="241">
        <v>1751.5439999999996</v>
      </c>
      <c r="F75" s="241">
        <v>30543.341069727332</v>
      </c>
      <c r="G75" s="241">
        <v>10761.853999999998</v>
      </c>
      <c r="H75" s="241">
        <v>7551.5474063304455</v>
      </c>
      <c r="I75" s="241">
        <v>66285.353242423676</v>
      </c>
      <c r="J75" s="241">
        <v>92246.624708994044</v>
      </c>
      <c r="K75" s="241">
        <v>25961.271466570364</v>
      </c>
    </row>
    <row r="76" spans="1:11" s="163" customFormat="1" ht="37.5" customHeight="1" x14ac:dyDescent="0.25">
      <c r="A76" s="153" t="s">
        <v>79</v>
      </c>
      <c r="B76" s="241">
        <v>16115.432780052002</v>
      </c>
      <c r="C76" s="241">
        <v>162.89987012694147</v>
      </c>
      <c r="D76" s="241">
        <v>16278.332650178943</v>
      </c>
      <c r="E76" s="241">
        <v>1841.0756735696768</v>
      </c>
      <c r="F76" s="241">
        <v>31128.16415099613</v>
      </c>
      <c r="G76" s="241">
        <v>11310.913673062287</v>
      </c>
      <c r="H76" s="241">
        <v>7557.0688546059055</v>
      </c>
      <c r="I76" s="17">
        <v>68115.555002412919</v>
      </c>
      <c r="J76" s="17">
        <v>95771.073154025493</v>
      </c>
      <c r="K76" s="241">
        <v>27655.52</v>
      </c>
    </row>
    <row r="77" spans="1:11" s="163" customFormat="1" ht="37.5" customHeight="1" x14ac:dyDescent="0.25">
      <c r="A77" s="208" t="s">
        <v>80</v>
      </c>
      <c r="B77" s="242">
        <v>16019.54026011022</v>
      </c>
      <c r="C77" s="242">
        <v>162.92435789119037</v>
      </c>
      <c r="D77" s="242">
        <v>16182.46461800141</v>
      </c>
      <c r="E77" s="242">
        <v>1722.8140734386679</v>
      </c>
      <c r="F77" s="242">
        <v>31605.675214248418</v>
      </c>
      <c r="G77" s="242">
        <v>11353.716970944535</v>
      </c>
      <c r="H77" s="242">
        <v>7518.7807851792932</v>
      </c>
      <c r="I77" s="244">
        <v>68383.451661812316</v>
      </c>
      <c r="J77" s="244">
        <v>96457.49059294691</v>
      </c>
      <c r="K77" s="242">
        <v>28074.038931134568</v>
      </c>
    </row>
    <row r="78" spans="1:11" ht="18.75" customHeight="1" x14ac:dyDescent="0.25">
      <c r="A78" s="245" t="s">
        <v>916</v>
      </c>
      <c r="B78" s="245"/>
      <c r="C78" s="245"/>
      <c r="D78" s="245"/>
      <c r="E78" s="245"/>
      <c r="F78" s="245"/>
      <c r="G78" s="245"/>
      <c r="H78" s="245"/>
      <c r="I78" s="245"/>
      <c r="J78" s="245"/>
      <c r="K78" s="245"/>
    </row>
    <row r="79" spans="1:11" ht="20.25" customHeight="1" x14ac:dyDescent="0.25">
      <c r="A79" s="246" t="s">
        <v>915</v>
      </c>
      <c r="B79" s="111"/>
      <c r="C79" s="111"/>
      <c r="D79" s="111"/>
      <c r="E79" s="111"/>
      <c r="F79" s="111"/>
      <c r="G79" s="111"/>
      <c r="H79" s="111"/>
      <c r="I79" s="111"/>
      <c r="J79" s="247" t="s">
        <v>939</v>
      </c>
      <c r="K79" s="111"/>
    </row>
  </sheetData>
  <mergeCells count="24">
    <mergeCell ref="A1:K1"/>
    <mergeCell ref="A2:A4"/>
    <mergeCell ref="B2:H2"/>
    <mergeCell ref="I2:I4"/>
    <mergeCell ref="J2:J4"/>
    <mergeCell ref="K2:K4"/>
    <mergeCell ref="B3:D3"/>
    <mergeCell ref="E3:E4"/>
    <mergeCell ref="F3:F4"/>
    <mergeCell ref="E57:E58"/>
    <mergeCell ref="F57:F58"/>
    <mergeCell ref="G57:G58"/>
    <mergeCell ref="H57:H58"/>
    <mergeCell ref="G3:G4"/>
    <mergeCell ref="H3:H4"/>
    <mergeCell ref="A55:K55"/>
    <mergeCell ref="A56:A58"/>
    <mergeCell ref="B56:H56"/>
    <mergeCell ref="I56:I58"/>
    <mergeCell ref="J56:J58"/>
    <mergeCell ref="K56:K58"/>
    <mergeCell ref="B57:D57"/>
    <mergeCell ref="A53:K53"/>
    <mergeCell ref="A54:K54"/>
  </mergeCells>
  <pageMargins left="0.46" right="0.38" top="0.45" bottom="0.75" header="0.3" footer="0.3"/>
  <pageSetup paperSize="9" scale="8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0"/>
  <sheetViews>
    <sheetView view="pageBreakPreview" topLeftCell="A4" zoomScale="70" zoomScaleSheetLayoutView="70" workbookViewId="0">
      <selection activeCell="W38" sqref="W38"/>
    </sheetView>
  </sheetViews>
  <sheetFormatPr defaultRowHeight="15" x14ac:dyDescent="0.25"/>
  <cols>
    <col min="1" max="1" width="18.85546875" style="109" customWidth="1"/>
    <col min="2" max="2" width="10.85546875" style="109" customWidth="1"/>
    <col min="3" max="3" width="11.5703125" style="109" customWidth="1"/>
    <col min="4" max="4" width="11.7109375" style="109" customWidth="1"/>
    <col min="5" max="5" width="11.28515625" style="109" customWidth="1"/>
    <col min="6" max="6" width="14" style="109" customWidth="1"/>
    <col min="7" max="9" width="0" style="109" hidden="1" customWidth="1"/>
    <col min="10" max="10" width="4.5703125" style="109" hidden="1" customWidth="1"/>
    <col min="11" max="11" width="23" style="109" customWidth="1"/>
    <col min="12" max="16384" width="9.140625" style="109"/>
  </cols>
  <sheetData>
    <row r="1" spans="1:11" ht="18.75" customHeight="1" x14ac:dyDescent="0.25">
      <c r="A1" s="313" t="s">
        <v>245</v>
      </c>
      <c r="B1" s="313"/>
      <c r="C1" s="313"/>
      <c r="D1" s="313"/>
      <c r="E1" s="313"/>
      <c r="F1" s="313"/>
      <c r="G1" s="313"/>
      <c r="H1" s="313"/>
      <c r="I1" s="313"/>
      <c r="J1" s="313"/>
      <c r="K1" s="313"/>
    </row>
    <row r="2" spans="1:11" ht="18.75" customHeight="1" x14ac:dyDescent="0.25">
      <c r="A2" s="312" t="s">
        <v>803</v>
      </c>
      <c r="B2" s="312"/>
      <c r="C2" s="312"/>
      <c r="D2" s="312"/>
      <c r="E2" s="312"/>
      <c r="F2" s="312"/>
      <c r="G2" s="312"/>
      <c r="H2" s="312"/>
      <c r="I2" s="312"/>
      <c r="J2" s="312"/>
      <c r="K2" s="312"/>
    </row>
    <row r="3" spans="1:11" s="77" customFormat="1" ht="16.5" customHeight="1" x14ac:dyDescent="0.2">
      <c r="B3" s="230"/>
      <c r="C3" s="230"/>
      <c r="D3" s="230"/>
      <c r="E3" s="230"/>
      <c r="F3" s="311" t="s">
        <v>848</v>
      </c>
      <c r="G3" s="311"/>
      <c r="H3" s="311"/>
      <c r="I3" s="311"/>
      <c r="J3" s="311"/>
      <c r="K3" s="311"/>
    </row>
    <row r="4" spans="1:11" ht="137.25" customHeight="1" x14ac:dyDescent="0.25">
      <c r="A4" s="113" t="s">
        <v>850</v>
      </c>
      <c r="B4" s="113" t="s">
        <v>853</v>
      </c>
      <c r="C4" s="113" t="s">
        <v>846</v>
      </c>
      <c r="D4" s="113" t="s">
        <v>849</v>
      </c>
      <c r="E4" s="113" t="s">
        <v>852</v>
      </c>
      <c r="F4" s="113" t="s">
        <v>847</v>
      </c>
      <c r="G4" s="231"/>
      <c r="K4" s="113" t="s">
        <v>851</v>
      </c>
    </row>
    <row r="5" spans="1:11" s="163" customFormat="1" ht="16.5" customHeight="1" x14ac:dyDescent="0.25">
      <c r="A5" s="153" t="s">
        <v>82</v>
      </c>
      <c r="B5" s="216">
        <v>12325.03</v>
      </c>
      <c r="C5" s="216">
        <v>6279.72</v>
      </c>
      <c r="D5" s="216">
        <v>18604.75</v>
      </c>
      <c r="E5" s="216">
        <v>2000</v>
      </c>
      <c r="F5" s="216">
        <v>20604.75</v>
      </c>
      <c r="I5" s="232">
        <f t="shared" ref="I5:I37" si="0">B5+C5-D5</f>
        <v>0</v>
      </c>
      <c r="J5" s="232">
        <f t="shared" ref="J5:J37" si="1">D5+E5-F5</f>
        <v>0</v>
      </c>
      <c r="K5" s="153" t="s">
        <v>940</v>
      </c>
    </row>
    <row r="6" spans="1:11" s="163" customFormat="1" ht="16.5" customHeight="1" x14ac:dyDescent="0.25">
      <c r="A6" s="153" t="s">
        <v>114</v>
      </c>
      <c r="B6" s="216">
        <v>71.489999999999995</v>
      </c>
      <c r="C6" s="216">
        <v>0</v>
      </c>
      <c r="D6" s="216">
        <v>71.489999999999995</v>
      </c>
      <c r="E6" s="216">
        <v>0</v>
      </c>
      <c r="F6" s="216">
        <v>71.489999999999995</v>
      </c>
      <c r="I6" s="232">
        <f t="shared" si="0"/>
        <v>0</v>
      </c>
      <c r="J6" s="232">
        <f t="shared" si="1"/>
        <v>0</v>
      </c>
      <c r="K6" s="153" t="s">
        <v>941</v>
      </c>
    </row>
    <row r="7" spans="1:11" s="163" customFormat="1" ht="16.5" customHeight="1" x14ac:dyDescent="0.25">
      <c r="A7" s="153" t="s">
        <v>83</v>
      </c>
      <c r="B7" s="216">
        <v>2828.26</v>
      </c>
      <c r="C7" s="216">
        <v>45.33</v>
      </c>
      <c r="D7" s="216">
        <v>2873.59</v>
      </c>
      <c r="E7" s="216">
        <v>0</v>
      </c>
      <c r="F7" s="216">
        <v>2873.59</v>
      </c>
      <c r="I7" s="232">
        <f t="shared" si="0"/>
        <v>0</v>
      </c>
      <c r="J7" s="232">
        <f t="shared" si="1"/>
        <v>0</v>
      </c>
      <c r="K7" s="153" t="s">
        <v>942</v>
      </c>
    </row>
    <row r="8" spans="1:11" s="163" customFormat="1" ht="16.5" customHeight="1" x14ac:dyDescent="0.25">
      <c r="A8" s="153" t="s">
        <v>84</v>
      </c>
      <c r="B8" s="216">
        <v>180.6</v>
      </c>
      <c r="C8" s="216">
        <v>1303.6199999999999</v>
      </c>
      <c r="D8" s="216">
        <v>1484.2199999999998</v>
      </c>
      <c r="E8" s="216">
        <v>0</v>
      </c>
      <c r="F8" s="216">
        <v>1484.2199999999998</v>
      </c>
      <c r="I8" s="232">
        <f t="shared" si="0"/>
        <v>0</v>
      </c>
      <c r="J8" s="232">
        <f t="shared" si="1"/>
        <v>0</v>
      </c>
      <c r="K8" s="153" t="s">
        <v>943</v>
      </c>
    </row>
    <row r="9" spans="1:11" s="163" customFormat="1" ht="16.5" customHeight="1" x14ac:dyDescent="0.25">
      <c r="A9" s="153" t="s">
        <v>85</v>
      </c>
      <c r="B9" s="216">
        <v>4113.25</v>
      </c>
      <c r="C9" s="216">
        <v>126.93</v>
      </c>
      <c r="D9" s="216">
        <v>4240.18</v>
      </c>
      <c r="E9" s="233">
        <v>8000</v>
      </c>
      <c r="F9" s="216">
        <v>12240.18</v>
      </c>
      <c r="I9" s="232">
        <f t="shared" si="0"/>
        <v>0</v>
      </c>
      <c r="J9" s="232">
        <f t="shared" si="1"/>
        <v>0</v>
      </c>
      <c r="K9" s="153" t="s">
        <v>944</v>
      </c>
    </row>
    <row r="10" spans="1:11" s="163" customFormat="1" ht="16.5" customHeight="1" x14ac:dyDescent="0.25">
      <c r="A10" s="153" t="s">
        <v>87</v>
      </c>
      <c r="B10" s="216">
        <v>0.83</v>
      </c>
      <c r="C10" s="216">
        <v>138.82</v>
      </c>
      <c r="D10" s="216">
        <v>139.65</v>
      </c>
      <c r="E10" s="216">
        <v>0</v>
      </c>
      <c r="F10" s="216">
        <v>139.65</v>
      </c>
      <c r="I10" s="232">
        <f t="shared" si="0"/>
        <v>0</v>
      </c>
      <c r="J10" s="232">
        <f t="shared" si="1"/>
        <v>0</v>
      </c>
      <c r="K10" s="153" t="s">
        <v>945</v>
      </c>
    </row>
    <row r="11" spans="1:11" s="163" customFormat="1" ht="16.5" customHeight="1" x14ac:dyDescent="0.25">
      <c r="A11" s="153" t="s">
        <v>88</v>
      </c>
      <c r="B11" s="216">
        <v>12853.94</v>
      </c>
      <c r="C11" s="216">
        <v>259.05</v>
      </c>
      <c r="D11" s="216">
        <v>13112.99</v>
      </c>
      <c r="E11" s="216">
        <v>0</v>
      </c>
      <c r="F11" s="216">
        <v>13112.99</v>
      </c>
      <c r="I11" s="232">
        <f t="shared" si="0"/>
        <v>0</v>
      </c>
      <c r="J11" s="232">
        <f t="shared" si="1"/>
        <v>0</v>
      </c>
      <c r="K11" s="153" t="s">
        <v>946</v>
      </c>
    </row>
    <row r="12" spans="1:11" s="163" customFormat="1" ht="16.5" customHeight="1" x14ac:dyDescent="0.25">
      <c r="A12" s="153" t="s">
        <v>89</v>
      </c>
      <c r="B12" s="216">
        <v>46863.89</v>
      </c>
      <c r="C12" s="216">
        <v>6251.43</v>
      </c>
      <c r="D12" s="216">
        <v>53115.32</v>
      </c>
      <c r="E12" s="216">
        <v>0</v>
      </c>
      <c r="F12" s="216">
        <v>53115.32</v>
      </c>
      <c r="I12" s="232">
        <f t="shared" si="0"/>
        <v>0</v>
      </c>
      <c r="J12" s="232">
        <f t="shared" si="1"/>
        <v>0</v>
      </c>
      <c r="K12" s="153" t="s">
        <v>947</v>
      </c>
    </row>
    <row r="13" spans="1:11" s="163" customFormat="1" ht="16.5" customHeight="1" x14ac:dyDescent="0.25">
      <c r="A13" s="153" t="s">
        <v>90</v>
      </c>
      <c r="B13" s="216">
        <v>3835.78</v>
      </c>
      <c r="C13" s="216">
        <v>12420.54</v>
      </c>
      <c r="D13" s="216">
        <v>16256.320000000002</v>
      </c>
      <c r="E13" s="216">
        <v>0</v>
      </c>
      <c r="F13" s="216">
        <v>16256.320000000002</v>
      </c>
      <c r="I13" s="232">
        <f t="shared" si="0"/>
        <v>0</v>
      </c>
      <c r="J13" s="232">
        <f t="shared" si="1"/>
        <v>0</v>
      </c>
      <c r="K13" s="153" t="s">
        <v>948</v>
      </c>
    </row>
    <row r="14" spans="1:11" s="163" customFormat="1" ht="16.5" customHeight="1" x14ac:dyDescent="0.25">
      <c r="A14" s="153" t="s">
        <v>91</v>
      </c>
      <c r="B14" s="216">
        <v>4686.05</v>
      </c>
      <c r="C14" s="216">
        <v>1781.41</v>
      </c>
      <c r="D14" s="216">
        <v>6467.46</v>
      </c>
      <c r="E14" s="216">
        <v>627855.12</v>
      </c>
      <c r="F14" s="216">
        <v>634322.57999999996</v>
      </c>
      <c r="I14" s="232">
        <f t="shared" si="0"/>
        <v>0</v>
      </c>
      <c r="J14" s="232">
        <f t="shared" si="1"/>
        <v>0</v>
      </c>
      <c r="K14" s="153" t="s">
        <v>949</v>
      </c>
    </row>
    <row r="15" spans="1:11" s="163" customFormat="1" ht="16.5" customHeight="1" x14ac:dyDescent="0.25">
      <c r="A15" s="153" t="s">
        <v>137</v>
      </c>
      <c r="B15" s="216">
        <v>10035.379999999999</v>
      </c>
      <c r="C15" s="216">
        <v>135.97</v>
      </c>
      <c r="D15" s="216">
        <v>10171.349999999999</v>
      </c>
      <c r="E15" s="216">
        <v>0</v>
      </c>
      <c r="F15" s="216">
        <v>10171.349999999999</v>
      </c>
      <c r="I15" s="232">
        <f t="shared" si="0"/>
        <v>0</v>
      </c>
      <c r="J15" s="232">
        <f t="shared" si="1"/>
        <v>0</v>
      </c>
      <c r="K15" s="153" t="s">
        <v>950</v>
      </c>
    </row>
    <row r="16" spans="1:11" s="163" customFormat="1" ht="16.5" customHeight="1" x14ac:dyDescent="0.25">
      <c r="A16" s="153" t="s">
        <v>96</v>
      </c>
      <c r="B16" s="216">
        <v>762.3</v>
      </c>
      <c r="C16" s="216">
        <v>0</v>
      </c>
      <c r="D16" s="216">
        <v>762.3</v>
      </c>
      <c r="E16" s="216">
        <v>24300</v>
      </c>
      <c r="F16" s="216">
        <v>25062.3</v>
      </c>
      <c r="I16" s="232">
        <f t="shared" si="0"/>
        <v>0</v>
      </c>
      <c r="J16" s="232">
        <f t="shared" si="1"/>
        <v>0</v>
      </c>
      <c r="K16" s="153" t="s">
        <v>951</v>
      </c>
    </row>
    <row r="17" spans="1:11" s="163" customFormat="1" ht="16.5" customHeight="1" x14ac:dyDescent="0.25">
      <c r="A17" s="153" t="s">
        <v>92</v>
      </c>
      <c r="B17" s="216">
        <v>30716.21</v>
      </c>
      <c r="C17" s="216">
        <v>10400.629999999999</v>
      </c>
      <c r="D17" s="216">
        <v>41116.839999999997</v>
      </c>
      <c r="E17" s="216">
        <v>69200</v>
      </c>
      <c r="F17" s="216">
        <v>110316.84</v>
      </c>
      <c r="I17" s="232">
        <f t="shared" si="0"/>
        <v>0</v>
      </c>
      <c r="J17" s="232">
        <f t="shared" si="1"/>
        <v>0</v>
      </c>
      <c r="K17" s="153" t="s">
        <v>952</v>
      </c>
    </row>
    <row r="18" spans="1:11" s="163" customFormat="1" ht="16.5" customHeight="1" x14ac:dyDescent="0.25">
      <c r="A18" s="153" t="s">
        <v>93</v>
      </c>
      <c r="B18" s="216">
        <v>15020.23</v>
      </c>
      <c r="C18" s="216">
        <v>2727.37</v>
      </c>
      <c r="D18" s="216">
        <v>17747.599999999999</v>
      </c>
      <c r="E18" s="216">
        <v>0</v>
      </c>
      <c r="F18" s="216">
        <v>17747.599999999999</v>
      </c>
      <c r="I18" s="232">
        <f t="shared" si="0"/>
        <v>0</v>
      </c>
      <c r="J18" s="232">
        <f t="shared" si="1"/>
        <v>0</v>
      </c>
      <c r="K18" s="153" t="s">
        <v>953</v>
      </c>
    </row>
    <row r="19" spans="1:11" s="163" customFormat="1" ht="16.5" customHeight="1" x14ac:dyDescent="0.25">
      <c r="A19" s="153" t="s">
        <v>95</v>
      </c>
      <c r="B19" s="216">
        <v>232887.36</v>
      </c>
      <c r="C19" s="216">
        <v>27407.17</v>
      </c>
      <c r="D19" s="216">
        <v>260294.52999999997</v>
      </c>
      <c r="E19" s="216">
        <v>2568209</v>
      </c>
      <c r="F19" s="216">
        <v>2828503.53</v>
      </c>
      <c r="I19" s="232">
        <f t="shared" si="0"/>
        <v>0</v>
      </c>
      <c r="J19" s="232">
        <f t="shared" si="1"/>
        <v>0</v>
      </c>
      <c r="K19" s="153" t="s">
        <v>954</v>
      </c>
    </row>
    <row r="20" spans="1:11" s="163" customFormat="1" ht="16.5" customHeight="1" x14ac:dyDescent="0.25">
      <c r="A20" s="153" t="s">
        <v>97</v>
      </c>
      <c r="B20" s="216">
        <v>85536.66</v>
      </c>
      <c r="C20" s="216">
        <v>50298.44</v>
      </c>
      <c r="D20" s="216">
        <v>135835.1</v>
      </c>
      <c r="E20" s="216">
        <v>2500</v>
      </c>
      <c r="F20" s="216">
        <v>138335.1</v>
      </c>
      <c r="I20" s="232">
        <f t="shared" si="0"/>
        <v>0</v>
      </c>
      <c r="J20" s="232">
        <f t="shared" si="1"/>
        <v>0</v>
      </c>
      <c r="K20" s="153" t="s">
        <v>955</v>
      </c>
    </row>
    <row r="21" spans="1:11" s="163" customFormat="1" ht="16.5" customHeight="1" x14ac:dyDescent="0.25">
      <c r="A21" s="153" t="s">
        <v>98</v>
      </c>
      <c r="B21" s="216">
        <v>0</v>
      </c>
      <c r="C21" s="216">
        <v>455.3</v>
      </c>
      <c r="D21" s="216">
        <v>455.3</v>
      </c>
      <c r="E21" s="216">
        <v>0</v>
      </c>
      <c r="F21" s="216">
        <v>455.3</v>
      </c>
      <c r="I21" s="232">
        <f t="shared" si="0"/>
        <v>0</v>
      </c>
      <c r="J21" s="232">
        <f t="shared" si="1"/>
        <v>0</v>
      </c>
      <c r="K21" s="153" t="s">
        <v>956</v>
      </c>
    </row>
    <row r="22" spans="1:11" s="163" customFormat="1" ht="16.5" customHeight="1" x14ac:dyDescent="0.25">
      <c r="A22" s="153" t="s">
        <v>99</v>
      </c>
      <c r="B22" s="216">
        <v>373.13</v>
      </c>
      <c r="C22" s="216">
        <v>855.61599999999999</v>
      </c>
      <c r="D22" s="216">
        <v>1228.7460000000001</v>
      </c>
      <c r="E22" s="216">
        <v>1E-4</v>
      </c>
      <c r="F22" s="216">
        <v>1228.7461000000001</v>
      </c>
      <c r="I22" s="232">
        <f t="shared" si="0"/>
        <v>0</v>
      </c>
      <c r="J22" s="232">
        <f t="shared" si="1"/>
        <v>0</v>
      </c>
      <c r="K22" s="153" t="s">
        <v>957</v>
      </c>
    </row>
    <row r="23" spans="1:11" s="163" customFormat="1" ht="16.5" customHeight="1" x14ac:dyDescent="0.25">
      <c r="A23" s="153" t="s">
        <v>100</v>
      </c>
      <c r="B23" s="216">
        <v>0</v>
      </c>
      <c r="C23" s="216">
        <v>8072.53</v>
      </c>
      <c r="D23" s="216">
        <v>8072.53</v>
      </c>
      <c r="E23" s="216">
        <v>0</v>
      </c>
      <c r="F23" s="216">
        <v>8072.53</v>
      </c>
      <c r="I23" s="232">
        <f t="shared" si="0"/>
        <v>0</v>
      </c>
      <c r="J23" s="232">
        <f t="shared" si="1"/>
        <v>0</v>
      </c>
      <c r="K23" s="153" t="s">
        <v>958</v>
      </c>
    </row>
    <row r="24" spans="1:11" s="163" customFormat="1" ht="16.5" customHeight="1" x14ac:dyDescent="0.25">
      <c r="A24" s="153" t="s">
        <v>101</v>
      </c>
      <c r="B24" s="216">
        <v>5168.16</v>
      </c>
      <c r="C24" s="216">
        <v>949.54</v>
      </c>
      <c r="D24" s="216">
        <v>6117.7</v>
      </c>
      <c r="E24" s="216">
        <v>0</v>
      </c>
      <c r="F24" s="216">
        <v>6117.7</v>
      </c>
      <c r="I24" s="232">
        <f t="shared" si="0"/>
        <v>0</v>
      </c>
      <c r="J24" s="232">
        <f t="shared" si="1"/>
        <v>0</v>
      </c>
      <c r="K24" s="153" t="s">
        <v>959</v>
      </c>
    </row>
    <row r="25" spans="1:11" s="163" customFormat="1" ht="16.5" customHeight="1" x14ac:dyDescent="0.25">
      <c r="A25" s="153" t="s">
        <v>102</v>
      </c>
      <c r="B25" s="216">
        <v>49813.51</v>
      </c>
      <c r="C25" s="216">
        <v>6218.5588900000002</v>
      </c>
      <c r="D25" s="216">
        <v>56032.068890000002</v>
      </c>
      <c r="E25" s="216">
        <v>1315.2550000000001</v>
      </c>
      <c r="F25" s="216">
        <v>57347.32389</v>
      </c>
      <c r="I25" s="232">
        <f t="shared" si="0"/>
        <v>0</v>
      </c>
      <c r="J25" s="232">
        <f t="shared" si="1"/>
        <v>0</v>
      </c>
      <c r="K25" s="153" t="s">
        <v>960</v>
      </c>
    </row>
    <row r="26" spans="1:11" s="163" customFormat="1" ht="16.5" customHeight="1" x14ac:dyDescent="0.25">
      <c r="A26" s="153" t="s">
        <v>103</v>
      </c>
      <c r="B26" s="216">
        <v>1534.39</v>
      </c>
      <c r="C26" s="216">
        <v>3907.56</v>
      </c>
      <c r="D26" s="216">
        <v>5441.95</v>
      </c>
      <c r="E26" s="216">
        <v>0</v>
      </c>
      <c r="F26" s="216">
        <v>5441.95</v>
      </c>
      <c r="I26" s="232">
        <f t="shared" si="0"/>
        <v>0</v>
      </c>
      <c r="J26" s="232">
        <f t="shared" si="1"/>
        <v>0</v>
      </c>
      <c r="K26" s="153" t="s">
        <v>961</v>
      </c>
    </row>
    <row r="27" spans="1:11" s="163" customFormat="1" ht="16.5" customHeight="1" x14ac:dyDescent="0.25">
      <c r="A27" s="153" t="s">
        <v>105</v>
      </c>
      <c r="B27" s="216">
        <v>66020.350000000006</v>
      </c>
      <c r="C27" s="216">
        <v>9145.26</v>
      </c>
      <c r="D27" s="216">
        <v>75165.61</v>
      </c>
      <c r="E27" s="216">
        <v>151000</v>
      </c>
      <c r="F27" s="216">
        <v>226165.61</v>
      </c>
      <c r="I27" s="232">
        <f t="shared" si="0"/>
        <v>0</v>
      </c>
      <c r="J27" s="232">
        <f t="shared" si="1"/>
        <v>0</v>
      </c>
      <c r="K27" s="153" t="s">
        <v>962</v>
      </c>
    </row>
    <row r="28" spans="1:11" s="163" customFormat="1" ht="16.5" customHeight="1" x14ac:dyDescent="0.25">
      <c r="A28" s="153" t="s">
        <v>106</v>
      </c>
      <c r="B28" s="216">
        <v>60843.51</v>
      </c>
      <c r="C28" s="216">
        <v>27.3</v>
      </c>
      <c r="D28" s="216">
        <v>60870.810000000005</v>
      </c>
      <c r="E28" s="216">
        <v>308</v>
      </c>
      <c r="F28" s="216">
        <v>61178.810000000005</v>
      </c>
      <c r="I28" s="232">
        <f t="shared" si="0"/>
        <v>0</v>
      </c>
      <c r="J28" s="232">
        <f t="shared" si="1"/>
        <v>0</v>
      </c>
      <c r="K28" s="153" t="s">
        <v>963</v>
      </c>
    </row>
    <row r="29" spans="1:11" s="163" customFormat="1" ht="16.5" customHeight="1" x14ac:dyDescent="0.25">
      <c r="A29" s="153" t="s">
        <v>107</v>
      </c>
      <c r="B29" s="216">
        <v>3640.07</v>
      </c>
      <c r="C29" s="216">
        <v>829.98199999999997</v>
      </c>
      <c r="D29" s="216">
        <v>4470.0519999999997</v>
      </c>
      <c r="E29" s="216">
        <v>30803.5</v>
      </c>
      <c r="F29" s="216">
        <v>35273.551999999996</v>
      </c>
      <c r="I29" s="232">
        <f t="shared" si="0"/>
        <v>0</v>
      </c>
      <c r="J29" s="232">
        <f t="shared" si="1"/>
        <v>0</v>
      </c>
      <c r="K29" s="153" t="s">
        <v>964</v>
      </c>
    </row>
    <row r="30" spans="1:11" s="163" customFormat="1" ht="16.5" customHeight="1" x14ac:dyDescent="0.25">
      <c r="A30" s="153" t="s">
        <v>108</v>
      </c>
      <c r="B30" s="216">
        <v>203.56</v>
      </c>
      <c r="C30" s="216">
        <v>144.82499999999999</v>
      </c>
      <c r="D30" s="216">
        <v>348.38499999999999</v>
      </c>
      <c r="E30" s="216">
        <v>0</v>
      </c>
      <c r="F30" s="216">
        <v>348.38499999999999</v>
      </c>
      <c r="I30" s="232">
        <f t="shared" si="0"/>
        <v>0</v>
      </c>
      <c r="J30" s="232">
        <f t="shared" si="1"/>
        <v>0</v>
      </c>
      <c r="K30" s="153" t="s">
        <v>966</v>
      </c>
    </row>
    <row r="31" spans="1:11" s="163" customFormat="1" ht="16.5" customHeight="1" x14ac:dyDescent="0.25">
      <c r="A31" s="153" t="s">
        <v>109</v>
      </c>
      <c r="B31" s="216">
        <v>44670.1</v>
      </c>
      <c r="C31" s="216">
        <v>23800.397400000002</v>
      </c>
      <c r="D31" s="216">
        <v>68470.497399999993</v>
      </c>
      <c r="E31" s="216">
        <v>70632</v>
      </c>
      <c r="F31" s="216">
        <v>139102.49739999999</v>
      </c>
      <c r="I31" s="232">
        <f t="shared" si="0"/>
        <v>0</v>
      </c>
      <c r="J31" s="232">
        <f t="shared" si="1"/>
        <v>0</v>
      </c>
      <c r="K31" s="153" t="s">
        <v>967</v>
      </c>
    </row>
    <row r="32" spans="1:11" s="163" customFormat="1" ht="16.5" customHeight="1" x14ac:dyDescent="0.25">
      <c r="A32" s="153" t="s">
        <v>147</v>
      </c>
      <c r="B32" s="216">
        <v>24739.46</v>
      </c>
      <c r="C32" s="216">
        <v>2073.0259999999998</v>
      </c>
      <c r="D32" s="216">
        <v>26812.485999999997</v>
      </c>
      <c r="E32" s="216">
        <v>93879.2</v>
      </c>
      <c r="F32" s="216">
        <v>120691.68599999999</v>
      </c>
      <c r="I32" s="232">
        <f t="shared" si="0"/>
        <v>0</v>
      </c>
      <c r="J32" s="232">
        <f t="shared" si="1"/>
        <v>0</v>
      </c>
      <c r="K32" s="153" t="s">
        <v>968</v>
      </c>
    </row>
    <row r="33" spans="1:11" s="163" customFormat="1" ht="16.5" customHeight="1" x14ac:dyDescent="0.25">
      <c r="A33" s="153" t="s">
        <v>110</v>
      </c>
      <c r="B33" s="216">
        <v>2095.5100000000002</v>
      </c>
      <c r="C33" s="216">
        <v>1110.78</v>
      </c>
      <c r="D33" s="216">
        <v>3206.29</v>
      </c>
      <c r="E33" s="216">
        <v>0</v>
      </c>
      <c r="F33" s="216">
        <v>3206.29</v>
      </c>
      <c r="I33" s="232">
        <f t="shared" si="0"/>
        <v>0</v>
      </c>
      <c r="J33" s="232">
        <f t="shared" si="1"/>
        <v>0</v>
      </c>
      <c r="K33" s="153" t="s">
        <v>969</v>
      </c>
    </row>
    <row r="34" spans="1:11" s="163" customFormat="1" ht="46.5" customHeight="1" x14ac:dyDescent="0.25">
      <c r="A34" s="172" t="s">
        <v>772</v>
      </c>
      <c r="B34" s="216">
        <v>321.27999999999997</v>
      </c>
      <c r="C34" s="216">
        <v>334.68</v>
      </c>
      <c r="D34" s="216">
        <v>655.96</v>
      </c>
      <c r="E34" s="216">
        <v>0</v>
      </c>
      <c r="F34" s="216">
        <v>655.96</v>
      </c>
      <c r="I34" s="232">
        <f t="shared" si="0"/>
        <v>0</v>
      </c>
      <c r="J34" s="232">
        <f t="shared" si="1"/>
        <v>0</v>
      </c>
      <c r="K34" s="234" t="s">
        <v>970</v>
      </c>
    </row>
    <row r="35" spans="1:11" s="163" customFormat="1" x14ac:dyDescent="0.25">
      <c r="A35" s="153" t="s">
        <v>86</v>
      </c>
      <c r="B35" s="216">
        <v>0</v>
      </c>
      <c r="C35" s="216">
        <v>0</v>
      </c>
      <c r="D35" s="216">
        <v>0</v>
      </c>
      <c r="E35" s="216">
        <v>0</v>
      </c>
      <c r="F35" s="216">
        <v>0</v>
      </c>
      <c r="I35" s="232">
        <f t="shared" si="0"/>
        <v>0</v>
      </c>
      <c r="J35" s="232">
        <f t="shared" si="1"/>
        <v>0</v>
      </c>
      <c r="K35" s="153" t="s">
        <v>973</v>
      </c>
    </row>
    <row r="36" spans="1:11" s="163" customFormat="1" ht="16.5" customHeight="1" x14ac:dyDescent="0.25">
      <c r="A36" s="153" t="s">
        <v>94</v>
      </c>
      <c r="B36" s="216">
        <v>895.91</v>
      </c>
      <c r="C36" s="216">
        <v>12.127000000000001</v>
      </c>
      <c r="D36" s="216">
        <v>908.03699999999992</v>
      </c>
      <c r="E36" s="216">
        <v>0</v>
      </c>
      <c r="F36" s="216">
        <v>908.03699999999992</v>
      </c>
      <c r="I36" s="232">
        <f t="shared" si="0"/>
        <v>0</v>
      </c>
      <c r="J36" s="232">
        <f t="shared" si="1"/>
        <v>0</v>
      </c>
      <c r="K36" s="153" t="s">
        <v>974</v>
      </c>
    </row>
    <row r="37" spans="1:11" s="163" customFormat="1" ht="16.5" customHeight="1" x14ac:dyDescent="0.25">
      <c r="A37" s="153" t="s">
        <v>104</v>
      </c>
      <c r="B37" s="216">
        <v>2.84</v>
      </c>
      <c r="C37" s="216"/>
      <c r="D37" s="216">
        <v>2.84</v>
      </c>
      <c r="E37" s="216"/>
      <c r="F37" s="216">
        <v>2.84</v>
      </c>
      <c r="I37" s="232">
        <f t="shared" si="0"/>
        <v>0</v>
      </c>
      <c r="J37" s="232">
        <f t="shared" si="1"/>
        <v>0</v>
      </c>
      <c r="K37" s="153" t="s">
        <v>975</v>
      </c>
    </row>
    <row r="38" spans="1:11" ht="16.5" customHeight="1" x14ac:dyDescent="0.25">
      <c r="A38" s="225" t="s">
        <v>13</v>
      </c>
      <c r="B38" s="138">
        <v>723039.03999999992</v>
      </c>
      <c r="C38" s="138">
        <v>177513.91228999998</v>
      </c>
      <c r="D38" s="138">
        <v>900552.95228999993</v>
      </c>
      <c r="E38" s="138">
        <v>3650002.0751</v>
      </c>
      <c r="F38" s="138">
        <f>4550552.18739+2.84</f>
        <v>4550555.0273899995</v>
      </c>
      <c r="I38" s="235">
        <f t="shared" ref="I38" si="2">B38+C38-D38</f>
        <v>0</v>
      </c>
      <c r="J38" s="235">
        <f t="shared" ref="J38" si="3">D38+E38-F38</f>
        <v>0</v>
      </c>
      <c r="K38" s="225" t="s">
        <v>976</v>
      </c>
    </row>
    <row r="39" spans="1:11" ht="30" customHeight="1" x14ac:dyDescent="0.25">
      <c r="A39" s="314" t="s">
        <v>771</v>
      </c>
      <c r="B39" s="314"/>
      <c r="C39" s="314"/>
      <c r="D39" s="314"/>
      <c r="E39" s="314"/>
      <c r="F39" s="314"/>
      <c r="G39" s="314"/>
      <c r="H39" s="314"/>
      <c r="I39" s="314"/>
      <c r="J39" s="314"/>
      <c r="K39" s="314"/>
    </row>
    <row r="40" spans="1:11" ht="15" customHeight="1" x14ac:dyDescent="0.25">
      <c r="A40" s="109" t="s">
        <v>804</v>
      </c>
    </row>
  </sheetData>
  <sortState ref="A5:L37">
    <sortCondition ref="A5:A37"/>
  </sortState>
  <mergeCells count="4">
    <mergeCell ref="F3:K3"/>
    <mergeCell ref="A2:K2"/>
    <mergeCell ref="A1:K1"/>
    <mergeCell ref="A39:K39"/>
  </mergeCells>
  <pageMargins left="0.4" right="0.27" top="0.67" bottom="0.25" header="0.3" footer="0.3"/>
  <pageSetup paperSize="9" scale="94"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0"/>
  <sheetViews>
    <sheetView view="pageBreakPreview" topLeftCell="G25" zoomScaleSheetLayoutView="100" workbookViewId="0">
      <selection activeCell="W38" sqref="W38"/>
    </sheetView>
  </sheetViews>
  <sheetFormatPr defaultRowHeight="15" x14ac:dyDescent="0.25"/>
  <cols>
    <col min="1" max="1" width="19.5703125" style="151" hidden="1" customWidth="1"/>
    <col min="2" max="2" width="10.5703125" style="151" hidden="1" customWidth="1"/>
    <col min="3" max="3" width="15.140625" style="151" hidden="1" customWidth="1"/>
    <col min="4" max="4" width="15.5703125" style="151" hidden="1" customWidth="1"/>
    <col min="5" max="5" width="13.7109375" style="151" hidden="1" customWidth="1"/>
    <col min="6" max="6" width="12" style="151" hidden="1" customWidth="1"/>
    <col min="7" max="7" width="20.5703125" style="151" customWidth="1"/>
    <col min="8" max="8" width="10.85546875" style="151" customWidth="1"/>
    <col min="9" max="9" width="10.28515625" style="151" customWidth="1"/>
    <col min="10" max="10" width="10.7109375" style="151" customWidth="1"/>
    <col min="11" max="12" width="11.5703125" style="151" bestFit="1" customWidth="1"/>
    <col min="13" max="13" width="17.85546875" style="151" customWidth="1"/>
    <col min="14" max="16384" width="9.140625" style="151"/>
  </cols>
  <sheetData>
    <row r="1" spans="1:13" ht="16.5" customHeight="1" x14ac:dyDescent="0.25">
      <c r="A1" s="320" t="s">
        <v>246</v>
      </c>
      <c r="B1" s="320"/>
      <c r="C1" s="320"/>
      <c r="D1" s="320"/>
      <c r="E1" s="320"/>
      <c r="F1" s="320"/>
      <c r="G1" s="316" t="s">
        <v>793</v>
      </c>
      <c r="H1" s="316"/>
      <c r="I1" s="316"/>
      <c r="J1" s="316"/>
      <c r="K1" s="316"/>
      <c r="L1" s="316"/>
      <c r="M1" s="316"/>
    </row>
    <row r="2" spans="1:13" ht="18.75" customHeight="1" x14ac:dyDescent="0.25">
      <c r="A2" s="205"/>
      <c r="B2" s="205"/>
      <c r="C2" s="205"/>
      <c r="D2" s="205"/>
      <c r="E2" s="205"/>
      <c r="F2" s="205"/>
      <c r="G2" s="315" t="s">
        <v>854</v>
      </c>
      <c r="H2" s="315"/>
      <c r="I2" s="315"/>
      <c r="J2" s="315"/>
      <c r="K2" s="315"/>
      <c r="L2" s="315"/>
      <c r="M2" s="315"/>
    </row>
    <row r="3" spans="1:13" ht="15" customHeight="1" x14ac:dyDescent="0.25">
      <c r="A3" s="206"/>
      <c r="B3" s="206"/>
      <c r="C3" s="206"/>
      <c r="D3" s="206"/>
      <c r="E3" s="321" t="s">
        <v>786</v>
      </c>
      <c r="F3" s="321"/>
      <c r="G3" s="205"/>
      <c r="K3" s="317" t="s">
        <v>855</v>
      </c>
      <c r="L3" s="317"/>
      <c r="M3" s="317"/>
    </row>
    <row r="4" spans="1:13" ht="15" customHeight="1" x14ac:dyDescent="0.25">
      <c r="A4" s="322" t="s">
        <v>81</v>
      </c>
      <c r="B4" s="324" t="s">
        <v>111</v>
      </c>
      <c r="C4" s="323" t="s">
        <v>787</v>
      </c>
      <c r="D4" s="323"/>
      <c r="E4" s="323"/>
      <c r="F4" s="323"/>
      <c r="G4" s="156" t="s">
        <v>81</v>
      </c>
      <c r="H4" s="207" t="s">
        <v>78</v>
      </c>
      <c r="I4" s="207" t="s">
        <v>112</v>
      </c>
      <c r="J4" s="207" t="s">
        <v>181</v>
      </c>
      <c r="K4" s="207" t="s">
        <v>182</v>
      </c>
      <c r="L4" s="207" t="s">
        <v>183</v>
      </c>
      <c r="M4" s="208" t="s">
        <v>977</v>
      </c>
    </row>
    <row r="5" spans="1:13" ht="21" customHeight="1" x14ac:dyDescent="0.25">
      <c r="A5" s="323"/>
      <c r="B5" s="325"/>
      <c r="C5" s="209" t="s">
        <v>76</v>
      </c>
      <c r="D5" s="209" t="s">
        <v>77</v>
      </c>
      <c r="E5" s="209" t="s">
        <v>78</v>
      </c>
      <c r="F5" s="207" t="s">
        <v>112</v>
      </c>
      <c r="G5" s="153" t="s">
        <v>113</v>
      </c>
      <c r="H5" s="196">
        <v>5909.13</v>
      </c>
      <c r="I5" s="196">
        <v>12325.03</v>
      </c>
      <c r="J5" s="196">
        <v>20524.669999999998</v>
      </c>
      <c r="K5" s="196">
        <v>18251.585999999999</v>
      </c>
      <c r="L5" s="196">
        <v>17683.893</v>
      </c>
      <c r="M5" s="153" t="s">
        <v>940</v>
      </c>
    </row>
    <row r="6" spans="1:13" s="213" customFormat="1" ht="19.5" customHeight="1" x14ac:dyDescent="0.25">
      <c r="A6" s="210" t="s">
        <v>113</v>
      </c>
      <c r="B6" s="210">
        <v>6686</v>
      </c>
      <c r="C6" s="211">
        <v>14350.77</v>
      </c>
      <c r="D6" s="212">
        <v>47456.77</v>
      </c>
      <c r="E6" s="210">
        <v>5909.13</v>
      </c>
      <c r="F6" s="210">
        <v>14325.03</v>
      </c>
      <c r="G6" s="153" t="s">
        <v>114</v>
      </c>
      <c r="H6" s="196">
        <v>231.49</v>
      </c>
      <c r="I6" s="196">
        <v>71.489999999999995</v>
      </c>
      <c r="J6" s="196">
        <v>3688.61</v>
      </c>
      <c r="K6" s="196">
        <v>4185.26</v>
      </c>
      <c r="L6" s="196">
        <v>4011.27</v>
      </c>
      <c r="M6" s="153" t="s">
        <v>941</v>
      </c>
    </row>
    <row r="7" spans="1:13" s="213" customFormat="1" ht="19.5" customHeight="1" x14ac:dyDescent="0.25">
      <c r="A7" s="210" t="s">
        <v>114</v>
      </c>
      <c r="B7" s="210">
        <v>213</v>
      </c>
      <c r="C7" s="211">
        <v>243</v>
      </c>
      <c r="D7" s="214">
        <v>520.42999999999995</v>
      </c>
      <c r="E7" s="210">
        <v>231.49</v>
      </c>
      <c r="F7" s="210">
        <v>71.489999999999995</v>
      </c>
      <c r="G7" s="153" t="s">
        <v>83</v>
      </c>
      <c r="H7" s="196">
        <v>2299.212</v>
      </c>
      <c r="I7" s="196">
        <v>2828.26</v>
      </c>
      <c r="J7" s="196">
        <v>16258.02</v>
      </c>
      <c r="K7" s="196">
        <v>28433.243999999999</v>
      </c>
      <c r="L7" s="196">
        <v>23870.399000000001</v>
      </c>
      <c r="M7" s="153" t="s">
        <v>942</v>
      </c>
    </row>
    <row r="8" spans="1:13" s="213" customFormat="1" ht="19.5" customHeight="1" x14ac:dyDescent="0.25">
      <c r="A8" s="210" t="s">
        <v>83</v>
      </c>
      <c r="B8" s="210">
        <v>2811</v>
      </c>
      <c r="C8" s="211">
        <v>2047.33</v>
      </c>
      <c r="D8" s="214">
        <v>2048.27</v>
      </c>
      <c r="E8" s="210">
        <v>2299.21</v>
      </c>
      <c r="F8" s="210">
        <v>2828.26</v>
      </c>
      <c r="G8" s="153" t="s">
        <v>84</v>
      </c>
      <c r="H8" s="196">
        <v>9351.9549999999999</v>
      </c>
      <c r="I8" s="196">
        <v>180.6</v>
      </c>
      <c r="J8" s="196">
        <v>247.1</v>
      </c>
      <c r="K8" s="196">
        <v>91.7</v>
      </c>
      <c r="L8" s="196">
        <v>1.2</v>
      </c>
      <c r="M8" s="153" t="s">
        <v>943</v>
      </c>
    </row>
    <row r="9" spans="1:13" s="213" customFormat="1" ht="19.5" customHeight="1" x14ac:dyDescent="0.25">
      <c r="A9" s="210" t="s">
        <v>84</v>
      </c>
      <c r="B9" s="210">
        <v>5259</v>
      </c>
      <c r="C9" s="211">
        <v>1303.6199999999999</v>
      </c>
      <c r="D9" s="214">
        <v>188.6</v>
      </c>
      <c r="E9" s="210">
        <v>9351.9500000000007</v>
      </c>
      <c r="F9" s="210">
        <v>180.6</v>
      </c>
      <c r="G9" s="153" t="s">
        <v>85</v>
      </c>
      <c r="H9" s="196">
        <v>1887.64</v>
      </c>
      <c r="I9" s="196">
        <v>4113.25</v>
      </c>
      <c r="J9" s="196">
        <v>5163.53</v>
      </c>
      <c r="K9" s="196">
        <v>10584.939</v>
      </c>
      <c r="L9" s="196">
        <v>12712.137000000001</v>
      </c>
      <c r="M9" s="153" t="s">
        <v>944</v>
      </c>
    </row>
    <row r="10" spans="1:13" s="213" customFormat="1" ht="19.5" customHeight="1" x14ac:dyDescent="0.25">
      <c r="A10" s="210" t="s">
        <v>85</v>
      </c>
      <c r="B10" s="210">
        <v>4697</v>
      </c>
      <c r="C10" s="211">
        <v>8448.94</v>
      </c>
      <c r="D10" s="214">
        <v>299970.59999999998</v>
      </c>
      <c r="E10" s="210">
        <v>1887.64</v>
      </c>
      <c r="F10" s="210">
        <v>30754.82</v>
      </c>
      <c r="G10" s="153" t="s">
        <v>87</v>
      </c>
      <c r="H10" s="196">
        <v>58.4</v>
      </c>
      <c r="I10" s="196">
        <v>0.83</v>
      </c>
      <c r="J10" s="196">
        <v>69.13</v>
      </c>
      <c r="K10" s="196">
        <v>23.03</v>
      </c>
      <c r="L10" s="196">
        <v>9.23</v>
      </c>
      <c r="M10" s="153" t="s">
        <v>945</v>
      </c>
    </row>
    <row r="11" spans="1:13" s="213" customFormat="1" ht="19.5" customHeight="1" x14ac:dyDescent="0.25">
      <c r="A11" s="210" t="s">
        <v>87</v>
      </c>
      <c r="B11" s="210"/>
      <c r="C11" s="215">
        <v>365.82</v>
      </c>
      <c r="D11" s="214">
        <v>100238.7</v>
      </c>
      <c r="E11" s="211">
        <v>58.4</v>
      </c>
      <c r="F11" s="210">
        <v>0.83</v>
      </c>
      <c r="G11" s="153" t="s">
        <v>115</v>
      </c>
      <c r="H11" s="216">
        <v>8290.6</v>
      </c>
      <c r="I11" s="196">
        <v>12853.94</v>
      </c>
      <c r="J11" s="196">
        <v>15621.24</v>
      </c>
      <c r="K11" s="196">
        <v>16957.593000000001</v>
      </c>
      <c r="L11" s="196">
        <v>15762.433000000001</v>
      </c>
      <c r="M11" s="153" t="s">
        <v>946</v>
      </c>
    </row>
    <row r="12" spans="1:13" s="213" customFormat="1" ht="19.5" customHeight="1" x14ac:dyDescent="0.25">
      <c r="A12" s="210" t="s">
        <v>115</v>
      </c>
      <c r="B12" s="210">
        <v>131</v>
      </c>
      <c r="C12" s="215">
        <v>13303.7</v>
      </c>
      <c r="D12" s="214">
        <v>153684.6</v>
      </c>
      <c r="E12" s="211">
        <v>8290.6</v>
      </c>
      <c r="F12" s="210">
        <v>12853.94</v>
      </c>
      <c r="G12" s="153" t="s">
        <v>116</v>
      </c>
      <c r="H12" s="216">
        <v>45275.627</v>
      </c>
      <c r="I12" s="196">
        <v>46863.89</v>
      </c>
      <c r="J12" s="196">
        <v>49353.55</v>
      </c>
      <c r="K12" s="196">
        <v>76813.063999999998</v>
      </c>
      <c r="L12" s="196">
        <v>64241.063999999998</v>
      </c>
      <c r="M12" s="153" t="s">
        <v>947</v>
      </c>
    </row>
    <row r="13" spans="1:13" s="213" customFormat="1" ht="19.5" customHeight="1" x14ac:dyDescent="0.25">
      <c r="A13" s="210" t="s">
        <v>116</v>
      </c>
      <c r="B13" s="210">
        <v>10302</v>
      </c>
      <c r="C13" s="215">
        <v>48518.91</v>
      </c>
      <c r="D13" s="214">
        <v>41978.94</v>
      </c>
      <c r="E13" s="210">
        <v>45275.62</v>
      </c>
      <c r="F13" s="210">
        <v>49363.89</v>
      </c>
      <c r="G13" s="153" t="s">
        <v>90</v>
      </c>
      <c r="H13" s="196">
        <v>7532.62</v>
      </c>
      <c r="I13" s="196">
        <v>3835.78</v>
      </c>
      <c r="J13" s="196">
        <v>6753.66</v>
      </c>
      <c r="K13" s="196">
        <v>4869.0479999999998</v>
      </c>
      <c r="L13" s="196">
        <v>5011.5990000000002</v>
      </c>
      <c r="M13" s="153" t="s">
        <v>948</v>
      </c>
    </row>
    <row r="14" spans="1:13" s="213" customFormat="1" ht="19.5" customHeight="1" x14ac:dyDescent="0.25">
      <c r="A14" s="210" t="s">
        <v>90</v>
      </c>
      <c r="B14" s="210">
        <v>3518</v>
      </c>
      <c r="C14" s="215">
        <v>14763.61</v>
      </c>
      <c r="D14" s="214">
        <v>17442.36</v>
      </c>
      <c r="E14" s="210">
        <v>7532.62</v>
      </c>
      <c r="F14" s="210">
        <v>3865.33</v>
      </c>
      <c r="G14" s="153" t="s">
        <v>117</v>
      </c>
      <c r="H14" s="196">
        <v>3965.386</v>
      </c>
      <c r="I14" s="196">
        <v>4686.05</v>
      </c>
      <c r="J14" s="196">
        <v>10053.92</v>
      </c>
      <c r="K14" s="196">
        <v>12759.125</v>
      </c>
      <c r="L14" s="196">
        <v>12376.722</v>
      </c>
      <c r="M14" s="153" t="s">
        <v>949</v>
      </c>
    </row>
    <row r="15" spans="1:13" s="213" customFormat="1" ht="19.5" customHeight="1" x14ac:dyDescent="0.25">
      <c r="A15" s="210" t="s">
        <v>117</v>
      </c>
      <c r="B15" s="210">
        <v>539</v>
      </c>
      <c r="C15" s="215">
        <v>631901.99</v>
      </c>
      <c r="D15" s="214">
        <v>933798.2</v>
      </c>
      <c r="E15" s="210">
        <v>3965.38</v>
      </c>
      <c r="F15" s="210">
        <v>1668176.17</v>
      </c>
      <c r="G15" s="153" t="s">
        <v>137</v>
      </c>
      <c r="H15" s="196">
        <v>5121.1409999999996</v>
      </c>
      <c r="I15" s="196">
        <v>10035.379999999999</v>
      </c>
      <c r="J15" s="196">
        <v>21111.22</v>
      </c>
      <c r="K15" s="196">
        <v>25515.01</v>
      </c>
      <c r="L15" s="196">
        <v>22608.314999999999</v>
      </c>
      <c r="M15" s="153" t="s">
        <v>950</v>
      </c>
    </row>
    <row r="16" spans="1:13" s="213" customFormat="1" ht="19.5" customHeight="1" x14ac:dyDescent="0.25">
      <c r="A16" s="210" t="s">
        <v>777</v>
      </c>
      <c r="B16" s="210">
        <v>732</v>
      </c>
      <c r="C16" s="215">
        <v>776.48</v>
      </c>
      <c r="D16" s="214">
        <v>26834.26</v>
      </c>
      <c r="E16" s="210">
        <v>5121.1400000000003</v>
      </c>
      <c r="F16" s="210">
        <v>39035.379999999997</v>
      </c>
      <c r="G16" s="153" t="s">
        <v>96</v>
      </c>
      <c r="H16" s="196">
        <v>254.946</v>
      </c>
      <c r="I16" s="196">
        <v>762.3</v>
      </c>
      <c r="J16" s="196">
        <v>24698.799999999999</v>
      </c>
      <c r="K16" s="196">
        <v>30363.733</v>
      </c>
      <c r="L16" s="196">
        <v>26813.947</v>
      </c>
      <c r="M16" s="153" t="s">
        <v>951</v>
      </c>
    </row>
    <row r="17" spans="1:13" s="213" customFormat="1" ht="19.5" customHeight="1" x14ac:dyDescent="0.25">
      <c r="A17" s="210" t="s">
        <v>96</v>
      </c>
      <c r="B17" s="210">
        <v>1085</v>
      </c>
      <c r="C17" s="215">
        <v>24300</v>
      </c>
      <c r="D17" s="214">
        <v>29794.42</v>
      </c>
      <c r="E17" s="210">
        <v>254.94</v>
      </c>
      <c r="F17" s="210">
        <v>37447.300000000003</v>
      </c>
      <c r="G17" s="153" t="s">
        <v>92</v>
      </c>
      <c r="H17" s="196">
        <v>27191.273000000001</v>
      </c>
      <c r="I17" s="196">
        <v>30716.21</v>
      </c>
      <c r="J17" s="196">
        <v>52473.16</v>
      </c>
      <c r="K17" s="196">
        <v>93963.34</v>
      </c>
      <c r="L17" s="196">
        <v>81089.096000000005</v>
      </c>
      <c r="M17" s="153" t="s">
        <v>952</v>
      </c>
    </row>
    <row r="18" spans="1:13" s="213" customFormat="1" ht="19.5" customHeight="1" x14ac:dyDescent="0.25">
      <c r="A18" s="210" t="s">
        <v>92</v>
      </c>
      <c r="B18" s="210">
        <v>10523</v>
      </c>
      <c r="C18" s="215">
        <v>88728.639999999999</v>
      </c>
      <c r="D18" s="214">
        <v>118739.7</v>
      </c>
      <c r="E18" s="210">
        <v>27191.27</v>
      </c>
      <c r="F18" s="210">
        <v>35450.22</v>
      </c>
      <c r="G18" s="153" t="s">
        <v>118</v>
      </c>
      <c r="H18" s="196">
        <v>10568.409</v>
      </c>
      <c r="I18" s="196">
        <v>15020.23</v>
      </c>
      <c r="J18" s="196">
        <v>22980.9</v>
      </c>
      <c r="K18" s="196">
        <v>25899.395</v>
      </c>
      <c r="L18" s="196">
        <v>24812.777999999998</v>
      </c>
      <c r="M18" s="153" t="s">
        <v>953</v>
      </c>
    </row>
    <row r="19" spans="1:13" s="213" customFormat="1" ht="19.5" customHeight="1" x14ac:dyDescent="0.25">
      <c r="A19" s="210" t="s">
        <v>118</v>
      </c>
      <c r="B19" s="210">
        <v>2072</v>
      </c>
      <c r="C19" s="215">
        <v>6597.62</v>
      </c>
      <c r="D19" s="214">
        <v>15790.49</v>
      </c>
      <c r="E19" s="211">
        <v>10568.4</v>
      </c>
      <c r="F19" s="210">
        <v>15162.33</v>
      </c>
      <c r="G19" s="153" t="s">
        <v>119</v>
      </c>
      <c r="H19" s="216">
        <v>144239.75599999999</v>
      </c>
      <c r="I19" s="196">
        <v>232887.36</v>
      </c>
      <c r="J19" s="196">
        <v>397546.62</v>
      </c>
      <c r="K19" s="196">
        <v>461774.72600000002</v>
      </c>
      <c r="L19" s="196">
        <v>464859.43400000001</v>
      </c>
      <c r="M19" s="153" t="s">
        <v>954</v>
      </c>
    </row>
    <row r="20" spans="1:13" s="213" customFormat="1" ht="19.5" customHeight="1" x14ac:dyDescent="0.25">
      <c r="A20" s="210" t="s">
        <v>119</v>
      </c>
      <c r="B20" s="210">
        <v>15119</v>
      </c>
      <c r="C20" s="211">
        <v>2866571.88</v>
      </c>
      <c r="D20" s="214">
        <v>432129.5</v>
      </c>
      <c r="E20" s="210">
        <v>144239.75</v>
      </c>
      <c r="F20" s="210">
        <v>1758226.3</v>
      </c>
      <c r="G20" s="153" t="s">
        <v>97</v>
      </c>
      <c r="H20" s="196">
        <v>66504.92</v>
      </c>
      <c r="I20" s="196">
        <v>85536.66</v>
      </c>
      <c r="J20" s="196">
        <v>134524.26999999999</v>
      </c>
      <c r="K20" s="196">
        <v>198352.28899999999</v>
      </c>
      <c r="L20" s="196">
        <v>224007.52100000001</v>
      </c>
      <c r="M20" s="153" t="s">
        <v>955</v>
      </c>
    </row>
    <row r="21" spans="1:13" s="213" customFormat="1" ht="19.5" customHeight="1" x14ac:dyDescent="0.25">
      <c r="A21" s="210" t="s">
        <v>97</v>
      </c>
      <c r="B21" s="210">
        <v>17406</v>
      </c>
      <c r="C21" s="211">
        <v>177345.48</v>
      </c>
      <c r="D21" s="214">
        <v>245339.3</v>
      </c>
      <c r="E21" s="210">
        <v>66504.92</v>
      </c>
      <c r="F21" s="210">
        <v>87941.66</v>
      </c>
      <c r="G21" s="153" t="s">
        <v>120</v>
      </c>
      <c r="H21" s="196">
        <v>11.25</v>
      </c>
      <c r="I21" s="196">
        <v>0</v>
      </c>
      <c r="J21" s="196">
        <v>168.2</v>
      </c>
      <c r="K21" s="196">
        <v>251.4</v>
      </c>
      <c r="L21" s="196">
        <v>241.4</v>
      </c>
      <c r="M21" s="153" t="s">
        <v>956</v>
      </c>
    </row>
    <row r="22" spans="1:13" s="213" customFormat="1" ht="19.5" customHeight="1" x14ac:dyDescent="0.25">
      <c r="A22" s="210" t="s">
        <v>120</v>
      </c>
      <c r="B22" s="210">
        <v>348</v>
      </c>
      <c r="C22" s="211">
        <v>2792.03</v>
      </c>
      <c r="D22" s="214">
        <v>1296.9100000000001</v>
      </c>
      <c r="E22" s="210">
        <v>11.25</v>
      </c>
      <c r="F22" s="210">
        <v>0</v>
      </c>
      <c r="G22" s="153" t="s">
        <v>121</v>
      </c>
      <c r="H22" s="196">
        <v>1780.49</v>
      </c>
      <c r="I22" s="196">
        <v>373.13</v>
      </c>
      <c r="J22" s="196">
        <v>1989.29</v>
      </c>
      <c r="K22" s="196">
        <v>4609.4219999999996</v>
      </c>
      <c r="L22" s="196">
        <v>9629.598</v>
      </c>
      <c r="M22" s="153" t="s">
        <v>957</v>
      </c>
    </row>
    <row r="23" spans="1:13" s="213" customFormat="1" ht="19.5" customHeight="1" x14ac:dyDescent="0.25">
      <c r="A23" s="210" t="s">
        <v>121</v>
      </c>
      <c r="B23" s="210">
        <v>284</v>
      </c>
      <c r="C23" s="211">
        <v>2419.67</v>
      </c>
      <c r="D23" s="214">
        <v>288.23</v>
      </c>
      <c r="E23" s="210">
        <v>1780.49</v>
      </c>
      <c r="F23" s="210">
        <v>4673.13</v>
      </c>
      <c r="G23" s="153" t="s">
        <v>100</v>
      </c>
      <c r="H23" s="196">
        <v>1182</v>
      </c>
      <c r="I23" s="196">
        <v>0</v>
      </c>
      <c r="J23" s="196">
        <v>764.24</v>
      </c>
      <c r="K23" s="196">
        <v>213.8</v>
      </c>
      <c r="L23" s="196">
        <v>210</v>
      </c>
      <c r="M23" s="153" t="s">
        <v>958</v>
      </c>
    </row>
    <row r="24" spans="1:13" s="213" customFormat="1" ht="19.5" customHeight="1" x14ac:dyDescent="0.25">
      <c r="A24" s="210" t="s">
        <v>100</v>
      </c>
      <c r="B24" s="210">
        <v>130</v>
      </c>
      <c r="C24" s="211">
        <v>12544.13</v>
      </c>
      <c r="D24" s="214">
        <v>7023.97</v>
      </c>
      <c r="E24" s="211">
        <v>1182</v>
      </c>
      <c r="F24" s="210">
        <v>0</v>
      </c>
      <c r="G24" s="153" t="s">
        <v>101</v>
      </c>
      <c r="H24" s="216">
        <v>2916.96</v>
      </c>
      <c r="I24" s="196">
        <v>5168.16</v>
      </c>
      <c r="J24" s="196">
        <v>8362.43</v>
      </c>
      <c r="K24" s="196">
        <v>6186.9340000000002</v>
      </c>
      <c r="L24" s="196">
        <v>4699.9340000000002</v>
      </c>
      <c r="M24" s="153" t="s">
        <v>959</v>
      </c>
    </row>
    <row r="25" spans="1:13" s="213" customFormat="1" ht="19.5" customHeight="1" x14ac:dyDescent="0.25">
      <c r="A25" s="210" t="s">
        <v>101</v>
      </c>
      <c r="B25" s="210">
        <v>362</v>
      </c>
      <c r="C25" s="211">
        <v>1603.54</v>
      </c>
      <c r="D25" s="214">
        <v>7762.6</v>
      </c>
      <c r="E25" s="210">
        <v>2916.96</v>
      </c>
      <c r="F25" s="210">
        <v>12023.16</v>
      </c>
      <c r="G25" s="153" t="s">
        <v>102</v>
      </c>
      <c r="H25" s="196">
        <v>18186.404999999999</v>
      </c>
      <c r="I25" s="196">
        <v>49813.51</v>
      </c>
      <c r="J25" s="196">
        <v>81533.83</v>
      </c>
      <c r="K25" s="196">
        <v>95896.981</v>
      </c>
      <c r="L25" s="196">
        <v>92190.1</v>
      </c>
      <c r="M25" s="153" t="s">
        <v>960</v>
      </c>
    </row>
    <row r="26" spans="1:13" s="213" customFormat="1" ht="19.5" customHeight="1" x14ac:dyDescent="0.25">
      <c r="A26" s="210" t="s">
        <v>102</v>
      </c>
      <c r="B26" s="210">
        <v>4682</v>
      </c>
      <c r="C26" s="211">
        <v>24417.55</v>
      </c>
      <c r="D26" s="214">
        <v>43868.18</v>
      </c>
      <c r="E26" s="211">
        <v>18186.400000000001</v>
      </c>
      <c r="F26" s="210">
        <v>52787.35</v>
      </c>
      <c r="G26" s="153" t="s">
        <v>103</v>
      </c>
      <c r="H26" s="196">
        <v>1601.4739999999999</v>
      </c>
      <c r="I26" s="196">
        <v>1534.39</v>
      </c>
      <c r="J26" s="196">
        <v>2677.58</v>
      </c>
      <c r="K26" s="196">
        <v>961.20299999999997</v>
      </c>
      <c r="L26" s="196">
        <v>1032.53</v>
      </c>
      <c r="M26" s="153" t="s">
        <v>961</v>
      </c>
    </row>
    <row r="27" spans="1:13" s="213" customFormat="1" ht="19.5" customHeight="1" x14ac:dyDescent="0.25">
      <c r="A27" s="210" t="s">
        <v>104</v>
      </c>
      <c r="B27" s="210"/>
      <c r="C27" s="211"/>
      <c r="D27" s="214"/>
      <c r="E27" s="210">
        <v>0</v>
      </c>
      <c r="F27" s="210">
        <v>2.84</v>
      </c>
      <c r="G27" s="153" t="s">
        <v>105</v>
      </c>
      <c r="H27" s="196">
        <v>38289.048000000003</v>
      </c>
      <c r="I27" s="196">
        <v>66020.350000000006</v>
      </c>
      <c r="J27" s="196">
        <v>107523.24</v>
      </c>
      <c r="K27" s="196">
        <v>155020.27299999999</v>
      </c>
      <c r="L27" s="196">
        <v>151609.913</v>
      </c>
      <c r="M27" s="153" t="s">
        <v>962</v>
      </c>
    </row>
    <row r="28" spans="1:13" s="213" customFormat="1" ht="19.5" customHeight="1" x14ac:dyDescent="0.25">
      <c r="A28" s="210" t="s">
        <v>103</v>
      </c>
      <c r="B28" s="210">
        <v>4158</v>
      </c>
      <c r="C28" s="211">
        <v>6025.78</v>
      </c>
      <c r="D28" s="214">
        <v>927.28</v>
      </c>
      <c r="E28" s="210">
        <v>1601.47</v>
      </c>
      <c r="F28" s="210">
        <v>1534.39</v>
      </c>
      <c r="G28" s="153" t="s">
        <v>122</v>
      </c>
      <c r="H28" s="196">
        <v>43107.743999999999</v>
      </c>
      <c r="I28" s="196">
        <v>60843.51</v>
      </c>
      <c r="J28" s="196">
        <v>76392.38</v>
      </c>
      <c r="K28" s="196">
        <v>75851.210999999996</v>
      </c>
      <c r="L28" s="196">
        <v>75218.278999999995</v>
      </c>
      <c r="M28" s="153" t="s">
        <v>963</v>
      </c>
    </row>
    <row r="29" spans="1:13" s="213" customFormat="1" ht="19.5" customHeight="1" x14ac:dyDescent="0.25">
      <c r="A29" s="210" t="s">
        <v>105</v>
      </c>
      <c r="B29" s="210">
        <v>18349</v>
      </c>
      <c r="C29" s="211">
        <v>217712.19</v>
      </c>
      <c r="D29" s="214">
        <v>222319.1</v>
      </c>
      <c r="E29" s="210">
        <v>38289.040000000001</v>
      </c>
      <c r="F29" s="210">
        <v>599173.06999999995</v>
      </c>
      <c r="G29" s="153" t="s">
        <v>123</v>
      </c>
      <c r="H29" s="196">
        <v>3066.9769999999999</v>
      </c>
      <c r="I29" s="196">
        <v>3640.07</v>
      </c>
      <c r="J29" s="196">
        <v>11964.08</v>
      </c>
      <c r="K29" s="196">
        <v>14456.5</v>
      </c>
      <c r="L29" s="196">
        <v>5712.7960000000003</v>
      </c>
      <c r="M29" s="153" t="s">
        <v>964</v>
      </c>
    </row>
    <row r="30" spans="1:13" s="213" customFormat="1" ht="19.5" customHeight="1" x14ac:dyDescent="0.25">
      <c r="A30" s="210" t="s">
        <v>122</v>
      </c>
      <c r="B30" s="210">
        <v>77</v>
      </c>
      <c r="C30" s="211">
        <v>1726.34</v>
      </c>
      <c r="D30" s="214">
        <v>25716.55</v>
      </c>
      <c r="E30" s="210">
        <v>43107.74</v>
      </c>
      <c r="F30" s="210">
        <v>64296.17</v>
      </c>
      <c r="G30" s="153" t="s">
        <v>151</v>
      </c>
      <c r="H30" s="196">
        <v>0</v>
      </c>
      <c r="I30" s="196">
        <v>0</v>
      </c>
      <c r="J30" s="196">
        <v>2902.83</v>
      </c>
      <c r="K30" s="196">
        <v>10355.587</v>
      </c>
      <c r="L30" s="196">
        <v>9687.8410000000003</v>
      </c>
      <c r="M30" s="153" t="s">
        <v>965</v>
      </c>
    </row>
    <row r="31" spans="1:13" s="213" customFormat="1" ht="19.5" customHeight="1" x14ac:dyDescent="0.25">
      <c r="A31" s="210"/>
      <c r="B31" s="210"/>
      <c r="C31" s="211"/>
      <c r="D31" s="214"/>
      <c r="E31" s="210"/>
      <c r="F31" s="210"/>
      <c r="G31" s="153" t="s">
        <v>108</v>
      </c>
      <c r="H31" s="196">
        <v>209.726</v>
      </c>
      <c r="I31" s="196">
        <v>203.56</v>
      </c>
      <c r="J31" s="196">
        <v>203.56</v>
      </c>
      <c r="K31" s="196">
        <v>203.56</v>
      </c>
      <c r="L31" s="196">
        <v>203.56</v>
      </c>
      <c r="M31" s="153" t="s">
        <v>966</v>
      </c>
    </row>
    <row r="32" spans="1:13" s="213" customFormat="1" ht="19.5" customHeight="1" x14ac:dyDescent="0.25">
      <c r="A32" s="210" t="s">
        <v>123</v>
      </c>
      <c r="B32" s="210">
        <v>4954</v>
      </c>
      <c r="C32" s="211">
        <v>34878.089999999997</v>
      </c>
      <c r="D32" s="214">
        <v>38554.33</v>
      </c>
      <c r="E32" s="210">
        <v>3066.97</v>
      </c>
      <c r="F32" s="210">
        <v>34212.959999999999</v>
      </c>
      <c r="G32" s="153" t="s">
        <v>109</v>
      </c>
      <c r="H32" s="196">
        <v>32889.853000000003</v>
      </c>
      <c r="I32" s="196">
        <v>44670.1</v>
      </c>
      <c r="J32" s="196">
        <v>53954.84</v>
      </c>
      <c r="K32" s="196">
        <v>61081.828000000001</v>
      </c>
      <c r="L32" s="196">
        <v>56249.385000000002</v>
      </c>
      <c r="M32" s="153" t="s">
        <v>967</v>
      </c>
    </row>
    <row r="33" spans="1:13" s="213" customFormat="1" ht="19.5" customHeight="1" x14ac:dyDescent="0.25">
      <c r="A33" s="210" t="s">
        <v>108</v>
      </c>
      <c r="B33" s="210">
        <v>256</v>
      </c>
      <c r="C33" s="211">
        <v>348.39</v>
      </c>
      <c r="D33" s="214">
        <v>4.05</v>
      </c>
      <c r="E33" s="210">
        <v>209.72</v>
      </c>
      <c r="F33" s="210">
        <v>203.56</v>
      </c>
      <c r="G33" s="153" t="s">
        <v>124</v>
      </c>
      <c r="H33" s="196">
        <v>20563.754000000001</v>
      </c>
      <c r="I33" s="196">
        <v>24739.46</v>
      </c>
      <c r="J33" s="196">
        <v>36880.230000000003</v>
      </c>
      <c r="K33" s="196">
        <v>37221.387000000002</v>
      </c>
      <c r="L33" s="196">
        <v>30907.417000000001</v>
      </c>
      <c r="M33" s="153" t="s">
        <v>968</v>
      </c>
    </row>
    <row r="34" spans="1:13" s="213" customFormat="1" ht="19.5" customHeight="1" x14ac:dyDescent="0.25">
      <c r="A34" s="210" t="s">
        <v>109</v>
      </c>
      <c r="B34" s="210">
        <v>16593</v>
      </c>
      <c r="C34" s="211">
        <v>111644.83</v>
      </c>
      <c r="D34" s="214">
        <v>2593821</v>
      </c>
      <c r="E34" s="210">
        <v>32889.85</v>
      </c>
      <c r="F34" s="210">
        <v>112133.96</v>
      </c>
      <c r="G34" s="153" t="s">
        <v>110</v>
      </c>
      <c r="H34" s="196">
        <v>1279.412</v>
      </c>
      <c r="I34" s="196">
        <v>2095.5100000000002</v>
      </c>
      <c r="J34" s="196">
        <v>16266.61</v>
      </c>
      <c r="K34" s="196">
        <v>17890.412</v>
      </c>
      <c r="L34" s="196">
        <v>5176.0259999999998</v>
      </c>
      <c r="M34" s="153" t="s">
        <v>969</v>
      </c>
    </row>
    <row r="35" spans="1:13" s="213" customFormat="1" ht="33" customHeight="1" x14ac:dyDescent="0.25">
      <c r="A35" s="210" t="s">
        <v>124</v>
      </c>
      <c r="B35" s="210">
        <v>723</v>
      </c>
      <c r="C35" s="211">
        <v>105465.98</v>
      </c>
      <c r="D35" s="214">
        <v>122880.6</v>
      </c>
      <c r="E35" s="210">
        <v>20563.75</v>
      </c>
      <c r="F35" s="210">
        <v>79779.460000000006</v>
      </c>
      <c r="G35" s="217" t="s">
        <v>778</v>
      </c>
      <c r="H35" s="196">
        <v>321.27999999999997</v>
      </c>
      <c r="I35" s="196">
        <v>321.27999999999997</v>
      </c>
      <c r="J35" s="196">
        <v>321.27999999999997</v>
      </c>
      <c r="K35" s="196">
        <v>0</v>
      </c>
      <c r="L35" s="196">
        <v>0</v>
      </c>
      <c r="M35" s="218" t="s">
        <v>970</v>
      </c>
    </row>
    <row r="36" spans="1:13" s="213" customFormat="1" x14ac:dyDescent="0.25">
      <c r="A36" s="219" t="s">
        <v>110</v>
      </c>
      <c r="B36" s="219">
        <v>4991</v>
      </c>
      <c r="C36" s="211">
        <v>6125.72</v>
      </c>
      <c r="D36" s="220">
        <v>19095.55</v>
      </c>
      <c r="E36" s="210">
        <v>1279.4100000000001</v>
      </c>
      <c r="F36" s="210">
        <v>2095.5100000000002</v>
      </c>
      <c r="G36" s="114" t="s">
        <v>94</v>
      </c>
      <c r="H36" s="196">
        <v>350.68799999999999</v>
      </c>
      <c r="I36" s="196">
        <v>895.91</v>
      </c>
      <c r="J36" s="196">
        <v>895.52</v>
      </c>
      <c r="K36" s="196">
        <v>895.52099999999996</v>
      </c>
      <c r="L36" s="196">
        <v>895.52300000000002</v>
      </c>
      <c r="M36" s="114" t="s">
        <v>974</v>
      </c>
    </row>
    <row r="37" spans="1:13" ht="21" customHeight="1" x14ac:dyDescent="0.25">
      <c r="A37" s="221" t="s">
        <v>778</v>
      </c>
      <c r="B37" s="222">
        <v>15</v>
      </c>
      <c r="C37" s="223">
        <v>334.68</v>
      </c>
      <c r="D37" s="224">
        <v>0</v>
      </c>
      <c r="E37" s="222">
        <v>321.27999999999997</v>
      </c>
      <c r="F37" s="222">
        <v>321.27999999999997</v>
      </c>
      <c r="G37" s="153" t="s">
        <v>104</v>
      </c>
      <c r="H37" s="216">
        <v>0</v>
      </c>
      <c r="I37" s="196">
        <v>2.84</v>
      </c>
      <c r="J37" s="196">
        <v>2.84</v>
      </c>
      <c r="K37" s="196">
        <v>2.835</v>
      </c>
      <c r="L37" s="196">
        <v>2.835</v>
      </c>
      <c r="M37" s="153" t="s">
        <v>975</v>
      </c>
    </row>
    <row r="38" spans="1:13" s="229" customFormat="1" ht="19.5" customHeight="1" x14ac:dyDescent="0.25">
      <c r="A38" s="225" t="s">
        <v>94</v>
      </c>
      <c r="B38" s="225"/>
      <c r="C38" s="226">
        <v>12.13</v>
      </c>
      <c r="D38" s="138">
        <v>891.93</v>
      </c>
      <c r="E38" s="225">
        <v>350.68</v>
      </c>
      <c r="F38" s="225">
        <v>895.91</v>
      </c>
      <c r="G38" s="225" t="s">
        <v>13</v>
      </c>
      <c r="H38" s="159">
        <f>SUM(H5:H37)</f>
        <v>504439.56600000011</v>
      </c>
      <c r="I38" s="159">
        <f t="shared" ref="I38:L38" si="0">SUM(I5:I37)</f>
        <v>723039.04</v>
      </c>
      <c r="J38" s="227">
        <f t="shared" si="0"/>
        <v>1183871.3800000004</v>
      </c>
      <c r="K38" s="228">
        <f t="shared" si="0"/>
        <v>1489935.9360000002</v>
      </c>
      <c r="L38" s="228">
        <f t="shared" si="0"/>
        <v>1443538.1750000003</v>
      </c>
      <c r="M38" s="225" t="s">
        <v>976</v>
      </c>
    </row>
    <row r="39" spans="1:13" ht="30" customHeight="1" x14ac:dyDescent="0.25">
      <c r="A39" s="318" t="s">
        <v>125</v>
      </c>
      <c r="B39" s="318"/>
      <c r="C39" s="318"/>
      <c r="D39" s="318"/>
      <c r="E39" s="318"/>
      <c r="F39" s="318"/>
      <c r="G39" s="318" t="s">
        <v>794</v>
      </c>
      <c r="H39" s="318"/>
      <c r="I39" s="318"/>
      <c r="J39" s="318"/>
      <c r="K39" s="318"/>
      <c r="L39" s="318"/>
      <c r="M39" s="318"/>
    </row>
    <row r="40" spans="1:13" ht="19.5" customHeight="1" x14ac:dyDescent="0.25">
      <c r="G40" s="319" t="s">
        <v>808</v>
      </c>
      <c r="H40" s="319"/>
      <c r="I40" s="319"/>
      <c r="J40" s="319"/>
      <c r="K40" s="319"/>
      <c r="L40" s="319"/>
      <c r="M40" s="319"/>
    </row>
  </sheetData>
  <sortState ref="G5:N37">
    <sortCondition ref="G5:G37"/>
  </sortState>
  <mergeCells count="11">
    <mergeCell ref="A39:F39"/>
    <mergeCell ref="A1:F1"/>
    <mergeCell ref="E3:F3"/>
    <mergeCell ref="A4:A5"/>
    <mergeCell ref="B4:B5"/>
    <mergeCell ref="C4:F4"/>
    <mergeCell ref="G2:M2"/>
    <mergeCell ref="G1:M1"/>
    <mergeCell ref="K3:M3"/>
    <mergeCell ref="G39:M39"/>
    <mergeCell ref="G40:M40"/>
  </mergeCells>
  <pageMargins left="0.46" right="0.4" top="0.45" bottom="0.32"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6"/>
  <sheetViews>
    <sheetView view="pageBreakPreview" topLeftCell="A28" zoomScaleSheetLayoutView="100" workbookViewId="0">
      <selection activeCell="W38" sqref="W38"/>
    </sheetView>
  </sheetViews>
  <sheetFormatPr defaultColWidth="8.85546875" defaultRowHeight="15" x14ac:dyDescent="0.25"/>
  <cols>
    <col min="1" max="1" width="12.42578125" style="201" customWidth="1"/>
    <col min="2" max="2" width="20.5703125" style="201" customWidth="1"/>
    <col min="3" max="3" width="26.42578125" style="201" customWidth="1"/>
    <col min="4" max="4" width="25.140625" style="201" customWidth="1"/>
    <col min="5" max="16384" width="8.85546875" style="201"/>
  </cols>
  <sheetData>
    <row r="1" spans="1:4" ht="41.25" customHeight="1" x14ac:dyDescent="0.25">
      <c r="A1" s="326" t="s">
        <v>247</v>
      </c>
      <c r="B1" s="326"/>
      <c r="C1" s="326"/>
      <c r="D1" s="326"/>
    </row>
    <row r="2" spans="1:4" ht="41.25" customHeight="1" x14ac:dyDescent="0.25">
      <c r="A2" s="329" t="s">
        <v>859</v>
      </c>
      <c r="B2" s="329"/>
      <c r="C2" s="329"/>
      <c r="D2" s="329"/>
    </row>
    <row r="3" spans="1:4" ht="15.75" customHeight="1" x14ac:dyDescent="0.25">
      <c r="A3" s="327" t="s">
        <v>858</v>
      </c>
      <c r="B3" s="327"/>
      <c r="C3" s="327"/>
      <c r="D3" s="327"/>
    </row>
    <row r="4" spans="1:4" ht="33" customHeight="1" x14ac:dyDescent="0.25">
      <c r="A4" s="84" t="s">
        <v>809</v>
      </c>
      <c r="B4" s="84" t="s">
        <v>837</v>
      </c>
      <c r="C4" s="84" t="s">
        <v>856</v>
      </c>
      <c r="D4" s="84" t="s">
        <v>857</v>
      </c>
    </row>
    <row r="5" spans="1:4" x14ac:dyDescent="0.25">
      <c r="A5" s="84">
        <v>1</v>
      </c>
      <c r="B5" s="202">
        <v>1980</v>
      </c>
      <c r="C5" s="203">
        <v>9.3045000000000009</v>
      </c>
      <c r="D5" s="203">
        <v>9.3045000000000009</v>
      </c>
    </row>
    <row r="6" spans="1:4" x14ac:dyDescent="0.25">
      <c r="A6" s="84">
        <v>2</v>
      </c>
      <c r="B6" s="202">
        <v>1981</v>
      </c>
      <c r="C6" s="203">
        <v>1328.9630000000004</v>
      </c>
      <c r="D6" s="203">
        <f>C6+D5</f>
        <v>1338.2675000000004</v>
      </c>
    </row>
    <row r="7" spans="1:4" x14ac:dyDescent="0.25">
      <c r="A7" s="84">
        <v>3</v>
      </c>
      <c r="B7" s="202">
        <v>1982</v>
      </c>
      <c r="C7" s="203">
        <v>3493.303359999999</v>
      </c>
      <c r="D7" s="203">
        <f t="shared" ref="D7:D44" si="0">C7+D6</f>
        <v>4831.5708599999998</v>
      </c>
    </row>
    <row r="8" spans="1:4" x14ac:dyDescent="0.25">
      <c r="A8" s="84">
        <v>4</v>
      </c>
      <c r="B8" s="202">
        <v>1983</v>
      </c>
      <c r="C8" s="203">
        <v>5106.0077399999982</v>
      </c>
      <c r="D8" s="203">
        <f t="shared" si="0"/>
        <v>9937.5785999999971</v>
      </c>
    </row>
    <row r="9" spans="1:4" x14ac:dyDescent="0.25">
      <c r="A9" s="84">
        <v>5</v>
      </c>
      <c r="B9" s="202">
        <v>1984</v>
      </c>
      <c r="C9" s="203">
        <v>9335.1095799999857</v>
      </c>
      <c r="D9" s="203">
        <f t="shared" si="0"/>
        <v>19272.688179999983</v>
      </c>
    </row>
    <row r="10" spans="1:4" x14ac:dyDescent="0.25">
      <c r="A10" s="84">
        <v>6</v>
      </c>
      <c r="B10" s="202">
        <v>1985</v>
      </c>
      <c r="C10" s="203">
        <v>7574.7452000000048</v>
      </c>
      <c r="D10" s="203">
        <f t="shared" si="0"/>
        <v>26847.433379999988</v>
      </c>
    </row>
    <row r="11" spans="1:4" x14ac:dyDescent="0.25">
      <c r="A11" s="84">
        <v>7</v>
      </c>
      <c r="B11" s="202">
        <v>1986</v>
      </c>
      <c r="C11" s="203">
        <v>8830.8988599999975</v>
      </c>
      <c r="D11" s="203">
        <f t="shared" si="0"/>
        <v>35678.332239999989</v>
      </c>
    </row>
    <row r="12" spans="1:4" x14ac:dyDescent="0.25">
      <c r="A12" s="84">
        <v>8</v>
      </c>
      <c r="B12" s="202">
        <v>1987</v>
      </c>
      <c r="C12" s="203">
        <v>27048.944470000002</v>
      </c>
      <c r="D12" s="203">
        <f t="shared" si="0"/>
        <v>62727.276709999991</v>
      </c>
    </row>
    <row r="13" spans="1:4" x14ac:dyDescent="0.25">
      <c r="A13" s="84">
        <v>9</v>
      </c>
      <c r="B13" s="202">
        <v>1988</v>
      </c>
      <c r="C13" s="203">
        <v>19651.671737000015</v>
      </c>
      <c r="D13" s="203">
        <f t="shared" si="0"/>
        <v>82378.948447000002</v>
      </c>
    </row>
    <row r="14" spans="1:4" x14ac:dyDescent="0.25">
      <c r="A14" s="84">
        <v>10</v>
      </c>
      <c r="B14" s="202">
        <v>1989</v>
      </c>
      <c r="C14" s="203">
        <v>64142.83789800002</v>
      </c>
      <c r="D14" s="203">
        <f t="shared" si="0"/>
        <v>146521.78634500003</v>
      </c>
    </row>
    <row r="15" spans="1:4" x14ac:dyDescent="0.25">
      <c r="A15" s="84">
        <v>11</v>
      </c>
      <c r="B15" s="202">
        <v>1990</v>
      </c>
      <c r="C15" s="203">
        <v>127097.36340000003</v>
      </c>
      <c r="D15" s="203">
        <f t="shared" si="0"/>
        <v>273619.14974500006</v>
      </c>
    </row>
    <row r="16" spans="1:4" x14ac:dyDescent="0.25">
      <c r="A16" s="84">
        <v>12</v>
      </c>
      <c r="B16" s="202">
        <v>1991</v>
      </c>
      <c r="C16" s="203">
        <v>1196.6364000000003</v>
      </c>
      <c r="D16" s="203">
        <f t="shared" si="0"/>
        <v>274815.78614500008</v>
      </c>
    </row>
    <row r="17" spans="1:4" x14ac:dyDescent="0.25">
      <c r="A17" s="84">
        <v>13</v>
      </c>
      <c r="B17" s="202">
        <v>1992</v>
      </c>
      <c r="C17" s="203">
        <v>8519.6826099999998</v>
      </c>
      <c r="D17" s="203">
        <f t="shared" si="0"/>
        <v>283335.4687550001</v>
      </c>
    </row>
    <row r="18" spans="1:4" x14ac:dyDescent="0.25">
      <c r="A18" s="84">
        <v>14</v>
      </c>
      <c r="B18" s="202">
        <v>1993</v>
      </c>
      <c r="C18" s="203">
        <v>11134.575499999999</v>
      </c>
      <c r="D18" s="203">
        <f t="shared" si="0"/>
        <v>294470.04425500007</v>
      </c>
    </row>
    <row r="19" spans="1:4" x14ac:dyDescent="0.25">
      <c r="A19" s="84">
        <v>15</v>
      </c>
      <c r="B19" s="202">
        <v>1994</v>
      </c>
      <c r="C19" s="203">
        <v>14162.785300000003</v>
      </c>
      <c r="D19" s="203">
        <f t="shared" si="0"/>
        <v>308632.82955500006</v>
      </c>
    </row>
    <row r="20" spans="1:4" x14ac:dyDescent="0.25">
      <c r="A20" s="84">
        <v>16</v>
      </c>
      <c r="B20" s="202">
        <v>1995</v>
      </c>
      <c r="C20" s="203">
        <v>50766.052078000037</v>
      </c>
      <c r="D20" s="203">
        <f t="shared" si="0"/>
        <v>359398.8816330001</v>
      </c>
    </row>
    <row r="21" spans="1:4" x14ac:dyDescent="0.25">
      <c r="A21" s="84">
        <v>17</v>
      </c>
      <c r="B21" s="202">
        <v>1996</v>
      </c>
      <c r="C21" s="203">
        <v>30151.410600000007</v>
      </c>
      <c r="D21" s="203">
        <f t="shared" si="0"/>
        <v>389550.2922330001</v>
      </c>
    </row>
    <row r="22" spans="1:4" x14ac:dyDescent="0.25">
      <c r="A22" s="84">
        <v>18</v>
      </c>
      <c r="B22" s="202">
        <v>1997</v>
      </c>
      <c r="C22" s="203">
        <v>27049.997130000003</v>
      </c>
      <c r="D22" s="203">
        <f t="shared" si="0"/>
        <v>416600.28936300008</v>
      </c>
    </row>
    <row r="23" spans="1:4" x14ac:dyDescent="0.25">
      <c r="A23" s="84">
        <v>19</v>
      </c>
      <c r="B23" s="202">
        <v>1998</v>
      </c>
      <c r="C23" s="203">
        <v>10835.551738000015</v>
      </c>
      <c r="D23" s="203">
        <f t="shared" si="0"/>
        <v>427435.84110100009</v>
      </c>
    </row>
    <row r="24" spans="1:4" x14ac:dyDescent="0.25">
      <c r="A24" s="84">
        <v>20</v>
      </c>
      <c r="B24" s="202">
        <v>1999</v>
      </c>
      <c r="C24" s="203">
        <v>20446.934289999987</v>
      </c>
      <c r="D24" s="203">
        <f t="shared" si="0"/>
        <v>447882.77539100009</v>
      </c>
    </row>
    <row r="25" spans="1:4" x14ac:dyDescent="0.25">
      <c r="A25" s="84">
        <v>21</v>
      </c>
      <c r="B25" s="202">
        <v>2000</v>
      </c>
      <c r="C25" s="203">
        <v>17636.716675000011</v>
      </c>
      <c r="D25" s="203">
        <f t="shared" si="0"/>
        <v>465519.49206600012</v>
      </c>
    </row>
    <row r="26" spans="1:4" x14ac:dyDescent="0.25">
      <c r="A26" s="84">
        <v>22</v>
      </c>
      <c r="B26" s="202">
        <v>2001</v>
      </c>
      <c r="C26" s="203">
        <v>116786.5341229998</v>
      </c>
      <c r="D26" s="203">
        <f t="shared" si="0"/>
        <v>582306.02618899988</v>
      </c>
    </row>
    <row r="27" spans="1:4" x14ac:dyDescent="0.25">
      <c r="A27" s="84">
        <v>23</v>
      </c>
      <c r="B27" s="202">
        <v>2002</v>
      </c>
      <c r="C27" s="203">
        <v>30496.903850000039</v>
      </c>
      <c r="D27" s="203">
        <f t="shared" si="0"/>
        <v>612802.93003899988</v>
      </c>
    </row>
    <row r="28" spans="1:4" x14ac:dyDescent="0.25">
      <c r="A28" s="84">
        <v>24</v>
      </c>
      <c r="B28" s="202">
        <v>2003</v>
      </c>
      <c r="C28" s="203">
        <v>14692.883032000005</v>
      </c>
      <c r="D28" s="203">
        <f t="shared" si="0"/>
        <v>627495.81307099992</v>
      </c>
    </row>
    <row r="29" spans="1:4" x14ac:dyDescent="0.25">
      <c r="A29" s="84">
        <v>25</v>
      </c>
      <c r="B29" s="202">
        <v>2004</v>
      </c>
      <c r="C29" s="203">
        <v>27095.309588300024</v>
      </c>
      <c r="D29" s="203">
        <f t="shared" si="0"/>
        <v>654591.12265929999</v>
      </c>
    </row>
    <row r="30" spans="1:4" s="204" customFormat="1" x14ac:dyDescent="0.25">
      <c r="A30" s="84">
        <v>26</v>
      </c>
      <c r="B30" s="202">
        <v>2005</v>
      </c>
      <c r="C30" s="203">
        <v>15979.114504099991</v>
      </c>
      <c r="D30" s="203">
        <f t="shared" si="0"/>
        <v>670570.23716339993</v>
      </c>
    </row>
    <row r="31" spans="1:4" x14ac:dyDescent="0.25">
      <c r="A31" s="84">
        <v>27</v>
      </c>
      <c r="B31" s="202">
        <v>2006</v>
      </c>
      <c r="C31" s="203">
        <v>17128.591538600016</v>
      </c>
      <c r="D31" s="203">
        <f t="shared" si="0"/>
        <v>687698.82870199997</v>
      </c>
    </row>
    <row r="32" spans="1:4" x14ac:dyDescent="0.25">
      <c r="A32" s="84">
        <v>28</v>
      </c>
      <c r="B32" s="202">
        <v>2007</v>
      </c>
      <c r="C32" s="203">
        <v>16545.252230500028</v>
      </c>
      <c r="D32" s="203">
        <f t="shared" si="0"/>
        <v>704244.08093249996</v>
      </c>
    </row>
    <row r="33" spans="1:4" x14ac:dyDescent="0.25">
      <c r="A33" s="84">
        <v>29</v>
      </c>
      <c r="B33" s="202">
        <v>2008</v>
      </c>
      <c r="C33" s="203">
        <v>16421.636333599989</v>
      </c>
      <c r="D33" s="203">
        <f t="shared" si="0"/>
        <v>720665.71726609999</v>
      </c>
    </row>
    <row r="34" spans="1:4" x14ac:dyDescent="0.25">
      <c r="A34" s="84">
        <v>30</v>
      </c>
      <c r="B34" s="202">
        <v>2009</v>
      </c>
      <c r="C34" s="203">
        <v>79975.660466400019</v>
      </c>
      <c r="D34" s="203">
        <f t="shared" si="0"/>
        <v>800641.37773249997</v>
      </c>
    </row>
    <row r="35" spans="1:4" x14ac:dyDescent="0.25">
      <c r="A35" s="84">
        <v>31</v>
      </c>
      <c r="B35" s="202">
        <v>2010</v>
      </c>
      <c r="C35" s="203">
        <v>23009.960937700049</v>
      </c>
      <c r="D35" s="203">
        <f t="shared" si="0"/>
        <v>823651.33867019997</v>
      </c>
    </row>
    <row r="36" spans="1:4" x14ac:dyDescent="0.25">
      <c r="A36" s="84">
        <v>32</v>
      </c>
      <c r="B36" s="202">
        <v>2011</v>
      </c>
      <c r="C36" s="203">
        <v>14240.986165000004</v>
      </c>
      <c r="D36" s="203">
        <f t="shared" si="0"/>
        <v>837892.32483519998</v>
      </c>
    </row>
    <row r="37" spans="1:4" x14ac:dyDescent="0.25">
      <c r="A37" s="84">
        <v>33</v>
      </c>
      <c r="B37" s="202">
        <v>2012</v>
      </c>
      <c r="C37" s="203">
        <v>10398.216799600006</v>
      </c>
      <c r="D37" s="203">
        <f t="shared" si="0"/>
        <v>848290.54163480003</v>
      </c>
    </row>
    <row r="38" spans="1:4" x14ac:dyDescent="0.25">
      <c r="A38" s="84">
        <v>34</v>
      </c>
      <c r="B38" s="202">
        <v>2013</v>
      </c>
      <c r="C38" s="203">
        <v>14696.381437999993</v>
      </c>
      <c r="D38" s="203">
        <f t="shared" si="0"/>
        <v>862986.92307280004</v>
      </c>
    </row>
    <row r="39" spans="1:4" x14ac:dyDescent="0.25">
      <c r="A39" s="84">
        <v>35</v>
      </c>
      <c r="B39" s="202">
        <v>2014</v>
      </c>
      <c r="C39" s="203">
        <v>18524.944112999987</v>
      </c>
      <c r="D39" s="203">
        <f t="shared" si="0"/>
        <v>881511.86718579999</v>
      </c>
    </row>
    <row r="40" spans="1:4" x14ac:dyDescent="0.25">
      <c r="A40" s="84">
        <v>36</v>
      </c>
      <c r="B40" s="202">
        <v>2015</v>
      </c>
      <c r="C40" s="203">
        <v>14953.090238379995</v>
      </c>
      <c r="D40" s="203">
        <f t="shared" si="0"/>
        <v>896464.95742418</v>
      </c>
    </row>
    <row r="41" spans="1:4" x14ac:dyDescent="0.25">
      <c r="A41" s="84">
        <v>37</v>
      </c>
      <c r="B41" s="202">
        <v>2016</v>
      </c>
      <c r="C41" s="203">
        <v>8283.6184556000007</v>
      </c>
      <c r="D41" s="203">
        <f t="shared" si="0"/>
        <v>904748.57587977999</v>
      </c>
    </row>
    <row r="42" spans="1:4" x14ac:dyDescent="0.25">
      <c r="A42" s="84">
        <v>38</v>
      </c>
      <c r="B42" s="202">
        <v>2017</v>
      </c>
      <c r="C42" s="203">
        <v>15102.974797300007</v>
      </c>
      <c r="D42" s="203">
        <f t="shared" si="0"/>
        <v>919851.55067708006</v>
      </c>
    </row>
    <row r="43" spans="1:4" x14ac:dyDescent="0.25">
      <c r="A43" s="84">
        <v>39</v>
      </c>
      <c r="B43" s="202">
        <v>2018</v>
      </c>
      <c r="C43" s="203">
        <v>59871.850420000002</v>
      </c>
      <c r="D43" s="203">
        <f t="shared" si="0"/>
        <v>979723.40109708009</v>
      </c>
    </row>
    <row r="44" spans="1:4" x14ac:dyDescent="0.25">
      <c r="A44" s="84">
        <v>40</v>
      </c>
      <c r="B44" s="202">
        <v>2019</v>
      </c>
      <c r="C44" s="203">
        <v>2055.2791179999999</v>
      </c>
      <c r="D44" s="203">
        <f t="shared" si="0"/>
        <v>981778.68021508004</v>
      </c>
    </row>
    <row r="45" spans="1:4" ht="15.75" x14ac:dyDescent="0.25">
      <c r="A45" s="328" t="s">
        <v>932</v>
      </c>
      <c r="B45" s="328"/>
      <c r="C45" s="328"/>
      <c r="D45" s="328"/>
    </row>
    <row r="46" spans="1:4" ht="15.75" x14ac:dyDescent="0.25">
      <c r="A46" s="328"/>
      <c r="B46" s="328"/>
      <c r="C46" s="328"/>
      <c r="D46" s="328"/>
    </row>
  </sheetData>
  <mergeCells count="5">
    <mergeCell ref="A1:D1"/>
    <mergeCell ref="A3:D3"/>
    <mergeCell ref="A46:D46"/>
    <mergeCell ref="A2:D2"/>
    <mergeCell ref="A45:D45"/>
  </mergeCells>
  <pageMargins left="0.7" right="0.7" top="0.75" bottom="0.75" header="0.3" footer="0.3"/>
  <pageSetup paperSize="9" scale="9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2"/>
  <sheetViews>
    <sheetView view="pageBreakPreview" topLeftCell="A55" zoomScale="85" zoomScaleSheetLayoutView="85" workbookViewId="0">
      <selection activeCell="W38" sqref="W38"/>
    </sheetView>
  </sheetViews>
  <sheetFormatPr defaultColWidth="8.85546875" defaultRowHeight="15" x14ac:dyDescent="0.25"/>
  <cols>
    <col min="1" max="1" width="19.5703125" style="200" customWidth="1"/>
    <col min="2" max="2" width="10.28515625" style="200" customWidth="1"/>
    <col min="3" max="3" width="9" style="200" customWidth="1"/>
    <col min="4" max="4" width="10" style="200" customWidth="1"/>
    <col min="5" max="5" width="10.5703125" style="200" customWidth="1"/>
    <col min="6" max="6" width="9.140625" style="200" customWidth="1"/>
    <col min="7" max="7" width="10.28515625" style="200" customWidth="1"/>
    <col min="8" max="8" width="10" style="200" customWidth="1"/>
    <col min="9" max="9" width="21.7109375" style="189" customWidth="1"/>
    <col min="10" max="16384" width="8.85546875" style="189"/>
  </cols>
  <sheetData>
    <row r="1" spans="1:9" s="188" customFormat="1" ht="15.75" x14ac:dyDescent="0.25">
      <c r="A1" s="338" t="s">
        <v>756</v>
      </c>
      <c r="B1" s="338"/>
      <c r="C1" s="338"/>
      <c r="D1" s="338"/>
      <c r="E1" s="338"/>
      <c r="F1" s="338"/>
      <c r="G1" s="338"/>
      <c r="H1" s="338"/>
      <c r="I1" s="338"/>
    </row>
    <row r="2" spans="1:9" ht="21.75" customHeight="1" x14ac:dyDescent="0.25">
      <c r="A2" s="338" t="s">
        <v>862</v>
      </c>
      <c r="B2" s="338"/>
      <c r="C2" s="338"/>
      <c r="D2" s="338"/>
      <c r="E2" s="338"/>
      <c r="F2" s="338"/>
      <c r="G2" s="338"/>
      <c r="H2" s="338"/>
      <c r="I2" s="338"/>
    </row>
    <row r="3" spans="1:9" ht="17.25" x14ac:dyDescent="0.25">
      <c r="A3" s="190"/>
      <c r="B3" s="190"/>
      <c r="C3" s="190"/>
      <c r="D3" s="190"/>
      <c r="E3" s="190"/>
      <c r="F3" s="190"/>
      <c r="G3" s="333" t="s">
        <v>917</v>
      </c>
      <c r="H3" s="333"/>
      <c r="I3" s="333"/>
    </row>
    <row r="4" spans="1:9" ht="75" x14ac:dyDescent="0.25">
      <c r="A4" s="191" t="s">
        <v>239</v>
      </c>
      <c r="B4" s="192" t="s">
        <v>864</v>
      </c>
      <c r="C4" s="192" t="s">
        <v>978</v>
      </c>
      <c r="D4" s="192" t="s">
        <v>979</v>
      </c>
      <c r="E4" s="192" t="s">
        <v>860</v>
      </c>
      <c r="F4" s="192" t="s">
        <v>861</v>
      </c>
      <c r="G4" s="192" t="s">
        <v>980</v>
      </c>
      <c r="H4" s="192" t="s">
        <v>842</v>
      </c>
      <c r="I4" s="191" t="s">
        <v>981</v>
      </c>
    </row>
    <row r="5" spans="1:9" ht="17.25" customHeight="1" x14ac:dyDescent="0.25">
      <c r="A5" s="330" t="s">
        <v>113</v>
      </c>
      <c r="B5" s="332">
        <v>28147</v>
      </c>
      <c r="C5" s="181">
        <v>100539</v>
      </c>
      <c r="D5" s="181">
        <v>38585</v>
      </c>
      <c r="E5" s="182">
        <v>568</v>
      </c>
      <c r="F5" s="181">
        <v>4527</v>
      </c>
      <c r="G5" s="181">
        <v>118471</v>
      </c>
      <c r="H5" s="193">
        <v>262690</v>
      </c>
      <c r="I5" s="330" t="s">
        <v>982</v>
      </c>
    </row>
    <row r="6" spans="1:9" ht="17.25" customHeight="1" x14ac:dyDescent="0.25">
      <c r="A6" s="330"/>
      <c r="B6" s="332"/>
      <c r="C6" s="182" t="s">
        <v>248</v>
      </c>
      <c r="D6" s="182" t="s">
        <v>249</v>
      </c>
      <c r="E6" s="182" t="s">
        <v>250</v>
      </c>
      <c r="F6" s="182" t="s">
        <v>251</v>
      </c>
      <c r="G6" s="182" t="s">
        <v>252</v>
      </c>
      <c r="H6" s="194" t="s">
        <v>253</v>
      </c>
      <c r="I6" s="330"/>
    </row>
    <row r="7" spans="1:9" ht="17.25" customHeight="1" x14ac:dyDescent="0.25">
      <c r="A7" s="330" t="s">
        <v>114</v>
      </c>
      <c r="B7" s="332">
        <v>66964</v>
      </c>
      <c r="C7" s="181">
        <v>243462</v>
      </c>
      <c r="D7" s="181">
        <v>53378</v>
      </c>
      <c r="E7" s="181">
        <v>4305</v>
      </c>
      <c r="F7" s="181">
        <v>16231</v>
      </c>
      <c r="G7" s="181">
        <v>677163</v>
      </c>
      <c r="H7" s="193">
        <v>994539</v>
      </c>
      <c r="I7" s="330" t="s">
        <v>983</v>
      </c>
    </row>
    <row r="8" spans="1:9" ht="17.25" customHeight="1" x14ac:dyDescent="0.25">
      <c r="A8" s="330"/>
      <c r="B8" s="332"/>
      <c r="C8" s="182" t="s">
        <v>254</v>
      </c>
      <c r="D8" s="182" t="s">
        <v>255</v>
      </c>
      <c r="E8" s="182" t="s">
        <v>256</v>
      </c>
      <c r="F8" s="182" t="s">
        <v>257</v>
      </c>
      <c r="G8" s="182" t="s">
        <v>258</v>
      </c>
      <c r="H8" s="194" t="s">
        <v>259</v>
      </c>
      <c r="I8" s="330"/>
    </row>
    <row r="9" spans="1:9" ht="17.25" customHeight="1" x14ac:dyDescent="0.25">
      <c r="A9" s="330" t="s">
        <v>132</v>
      </c>
      <c r="B9" s="332">
        <v>28105</v>
      </c>
      <c r="C9" s="181">
        <v>47343</v>
      </c>
      <c r="D9" s="181">
        <v>10824</v>
      </c>
      <c r="E9" s="181">
        <v>1093</v>
      </c>
      <c r="F9" s="181">
        <v>5240</v>
      </c>
      <c r="G9" s="181">
        <v>112352</v>
      </c>
      <c r="H9" s="193">
        <v>176852</v>
      </c>
      <c r="I9" s="330" t="s">
        <v>984</v>
      </c>
    </row>
    <row r="10" spans="1:9" ht="17.25" customHeight="1" x14ac:dyDescent="0.25">
      <c r="A10" s="330"/>
      <c r="B10" s="332"/>
      <c r="C10" s="182" t="s">
        <v>260</v>
      </c>
      <c r="D10" s="182" t="s">
        <v>261</v>
      </c>
      <c r="E10" s="182" t="s">
        <v>262</v>
      </c>
      <c r="F10" s="182" t="s">
        <v>263</v>
      </c>
      <c r="G10" s="182" t="s">
        <v>264</v>
      </c>
      <c r="H10" s="194" t="s">
        <v>265</v>
      </c>
      <c r="I10" s="330"/>
    </row>
    <row r="11" spans="1:9" ht="17.25" customHeight="1" x14ac:dyDescent="0.25">
      <c r="A11" s="330" t="s">
        <v>133</v>
      </c>
      <c r="B11" s="332">
        <v>7299</v>
      </c>
      <c r="C11" s="181">
        <v>19063</v>
      </c>
      <c r="D11" s="181">
        <v>6707</v>
      </c>
      <c r="E11" s="182">
        <v>138</v>
      </c>
      <c r="F11" s="182">
        <v>625</v>
      </c>
      <c r="G11" s="181">
        <v>28864</v>
      </c>
      <c r="H11" s="193">
        <v>55397</v>
      </c>
      <c r="I11" s="330" t="s">
        <v>985</v>
      </c>
    </row>
    <row r="12" spans="1:9" ht="17.25" customHeight="1" x14ac:dyDescent="0.25">
      <c r="A12" s="330"/>
      <c r="B12" s="332"/>
      <c r="C12" s="182" t="s">
        <v>266</v>
      </c>
      <c r="D12" s="182" t="s">
        <v>267</v>
      </c>
      <c r="E12" s="182" t="s">
        <v>268</v>
      </c>
      <c r="F12" s="182" t="s">
        <v>269</v>
      </c>
      <c r="G12" s="182" t="s">
        <v>270</v>
      </c>
      <c r="H12" s="194" t="s">
        <v>271</v>
      </c>
      <c r="I12" s="330"/>
    </row>
    <row r="13" spans="1:9" ht="17.25" customHeight="1" x14ac:dyDescent="0.25">
      <c r="A13" s="330" t="s">
        <v>134</v>
      </c>
      <c r="B13" s="332">
        <v>55547</v>
      </c>
      <c r="C13" s="181">
        <v>206678</v>
      </c>
      <c r="D13" s="181">
        <v>68159</v>
      </c>
      <c r="E13" s="181">
        <v>2588</v>
      </c>
      <c r="F13" s="181">
        <v>7628</v>
      </c>
      <c r="G13" s="181">
        <v>275927</v>
      </c>
      <c r="H13" s="193">
        <v>560980</v>
      </c>
      <c r="I13" s="330" t="s">
        <v>986</v>
      </c>
    </row>
    <row r="14" spans="1:9" ht="17.25" customHeight="1" x14ac:dyDescent="0.25">
      <c r="A14" s="330"/>
      <c r="B14" s="332"/>
      <c r="C14" s="182" t="s">
        <v>272</v>
      </c>
      <c r="D14" s="182" t="s">
        <v>273</v>
      </c>
      <c r="E14" s="182" t="s">
        <v>274</v>
      </c>
      <c r="F14" s="182" t="s">
        <v>275</v>
      </c>
      <c r="G14" s="182" t="s">
        <v>276</v>
      </c>
      <c r="H14" s="194" t="s">
        <v>277</v>
      </c>
      <c r="I14" s="330"/>
    </row>
    <row r="15" spans="1:9" ht="17.25" customHeight="1" x14ac:dyDescent="0.25">
      <c r="A15" s="330" t="s">
        <v>135</v>
      </c>
      <c r="B15" s="334">
        <v>192</v>
      </c>
      <c r="C15" s="182">
        <v>230</v>
      </c>
      <c r="D15" s="182">
        <v>52</v>
      </c>
      <c r="E15" s="182">
        <v>2</v>
      </c>
      <c r="F15" s="182">
        <v>11</v>
      </c>
      <c r="G15" s="182">
        <v>653</v>
      </c>
      <c r="H15" s="194">
        <v>948</v>
      </c>
      <c r="I15" s="330" t="s">
        <v>987</v>
      </c>
    </row>
    <row r="16" spans="1:9" ht="17.25" customHeight="1" x14ac:dyDescent="0.25">
      <c r="A16" s="330"/>
      <c r="B16" s="334"/>
      <c r="C16" s="182" t="s">
        <v>278</v>
      </c>
      <c r="D16" s="182" t="s">
        <v>279</v>
      </c>
      <c r="E16" s="182" t="s">
        <v>280</v>
      </c>
      <c r="F16" s="182" t="s">
        <v>281</v>
      </c>
      <c r="G16" s="182" t="s">
        <v>282</v>
      </c>
      <c r="H16" s="194" t="s">
        <v>283</v>
      </c>
      <c r="I16" s="330"/>
    </row>
    <row r="17" spans="1:9" ht="17.25" customHeight="1" x14ac:dyDescent="0.25">
      <c r="A17" s="330" t="s">
        <v>115</v>
      </c>
      <c r="B17" s="332">
        <v>2229</v>
      </c>
      <c r="C17" s="181">
        <v>5153</v>
      </c>
      <c r="D17" s="181">
        <v>1512</v>
      </c>
      <c r="E17" s="182">
        <v>250</v>
      </c>
      <c r="F17" s="182">
        <v>417</v>
      </c>
      <c r="G17" s="181">
        <v>11684</v>
      </c>
      <c r="H17" s="193">
        <v>19016</v>
      </c>
      <c r="I17" s="330" t="s">
        <v>988</v>
      </c>
    </row>
    <row r="18" spans="1:9" ht="17.25" customHeight="1" x14ac:dyDescent="0.25">
      <c r="A18" s="330"/>
      <c r="B18" s="332"/>
      <c r="C18" s="182" t="s">
        <v>284</v>
      </c>
      <c r="D18" s="182" t="s">
        <v>285</v>
      </c>
      <c r="E18" s="182" t="s">
        <v>286</v>
      </c>
      <c r="F18" s="182" t="s">
        <v>287</v>
      </c>
      <c r="G18" s="182" t="s">
        <v>288</v>
      </c>
      <c r="H18" s="194" t="s">
        <v>289</v>
      </c>
      <c r="I18" s="330"/>
    </row>
    <row r="19" spans="1:9" ht="17.25" customHeight="1" x14ac:dyDescent="0.25">
      <c r="A19" s="330" t="s">
        <v>116</v>
      </c>
      <c r="B19" s="332">
        <v>14757</v>
      </c>
      <c r="C19" s="181">
        <v>32668</v>
      </c>
      <c r="D19" s="181">
        <v>11719</v>
      </c>
      <c r="E19" s="182">
        <v>322</v>
      </c>
      <c r="F19" s="182">
        <v>993</v>
      </c>
      <c r="G19" s="181">
        <v>64995</v>
      </c>
      <c r="H19" s="193">
        <v>110697</v>
      </c>
      <c r="I19" s="330" t="s">
        <v>989</v>
      </c>
    </row>
    <row r="20" spans="1:9" ht="17.25" customHeight="1" x14ac:dyDescent="0.25">
      <c r="A20" s="330"/>
      <c r="B20" s="332"/>
      <c r="C20" s="182" t="s">
        <v>290</v>
      </c>
      <c r="D20" s="182" t="s">
        <v>291</v>
      </c>
      <c r="E20" s="182" t="s">
        <v>292</v>
      </c>
      <c r="F20" s="182" t="s">
        <v>293</v>
      </c>
      <c r="G20" s="182" t="s">
        <v>294</v>
      </c>
      <c r="H20" s="194" t="s">
        <v>295</v>
      </c>
      <c r="I20" s="330"/>
    </row>
    <row r="21" spans="1:9" ht="17.25" customHeight="1" x14ac:dyDescent="0.25">
      <c r="A21" s="330" t="s">
        <v>136</v>
      </c>
      <c r="B21" s="332">
        <v>1588</v>
      </c>
      <c r="C21" s="181">
        <v>3736</v>
      </c>
      <c r="D21" s="181">
        <v>1269</v>
      </c>
      <c r="E21" s="182">
        <v>20</v>
      </c>
      <c r="F21" s="182">
        <v>74</v>
      </c>
      <c r="G21" s="181">
        <v>7312</v>
      </c>
      <c r="H21" s="193">
        <v>12411</v>
      </c>
      <c r="I21" s="330" t="s">
        <v>990</v>
      </c>
    </row>
    <row r="22" spans="1:9" ht="17.25" customHeight="1" x14ac:dyDescent="0.25">
      <c r="A22" s="330"/>
      <c r="B22" s="332"/>
      <c r="C22" s="182" t="s">
        <v>296</v>
      </c>
      <c r="D22" s="182" t="s">
        <v>297</v>
      </c>
      <c r="E22" s="182" t="s">
        <v>298</v>
      </c>
      <c r="F22" s="182" t="s">
        <v>274</v>
      </c>
      <c r="G22" s="182" t="s">
        <v>299</v>
      </c>
      <c r="H22" s="194" t="s">
        <v>300</v>
      </c>
      <c r="I22" s="330"/>
    </row>
    <row r="23" spans="1:9" ht="17.25" customHeight="1" x14ac:dyDescent="0.25">
      <c r="A23" s="330" t="s">
        <v>91</v>
      </c>
      <c r="B23" s="332">
        <v>15100</v>
      </c>
      <c r="C23" s="181">
        <v>70655</v>
      </c>
      <c r="D23" s="181">
        <v>18691</v>
      </c>
      <c r="E23" s="182">
        <v>739</v>
      </c>
      <c r="F23" s="181">
        <v>2511</v>
      </c>
      <c r="G23" s="181">
        <v>83186</v>
      </c>
      <c r="H23" s="193">
        <v>175782</v>
      </c>
      <c r="I23" s="330" t="s">
        <v>991</v>
      </c>
    </row>
    <row r="24" spans="1:9" ht="17.25" customHeight="1" x14ac:dyDescent="0.25">
      <c r="A24" s="330"/>
      <c r="B24" s="332"/>
      <c r="C24" s="182" t="s">
        <v>301</v>
      </c>
      <c r="D24" s="182" t="s">
        <v>302</v>
      </c>
      <c r="E24" s="182" t="s">
        <v>303</v>
      </c>
      <c r="F24" s="182" t="s">
        <v>304</v>
      </c>
      <c r="G24" s="182" t="s">
        <v>305</v>
      </c>
      <c r="H24" s="194" t="s">
        <v>306</v>
      </c>
      <c r="I24" s="330"/>
    </row>
    <row r="25" spans="1:9" ht="17.25" customHeight="1" x14ac:dyDescent="0.25">
      <c r="A25" s="330" t="s">
        <v>137</v>
      </c>
      <c r="B25" s="332">
        <v>23241</v>
      </c>
      <c r="C25" s="181">
        <v>112919</v>
      </c>
      <c r="D25" s="181">
        <v>30083</v>
      </c>
      <c r="E25" s="181">
        <v>1004</v>
      </c>
      <c r="F25" s="181">
        <v>3529</v>
      </c>
      <c r="G25" s="181">
        <v>128391</v>
      </c>
      <c r="H25" s="193">
        <v>275926</v>
      </c>
      <c r="I25" s="330" t="s">
        <v>992</v>
      </c>
    </row>
    <row r="26" spans="1:9" ht="17.25" customHeight="1" x14ac:dyDescent="0.25">
      <c r="A26" s="330"/>
      <c r="B26" s="332"/>
      <c r="C26" s="182" t="s">
        <v>307</v>
      </c>
      <c r="D26" s="182" t="s">
        <v>308</v>
      </c>
      <c r="E26" s="182" t="s">
        <v>309</v>
      </c>
      <c r="F26" s="182" t="s">
        <v>310</v>
      </c>
      <c r="G26" s="182" t="s">
        <v>311</v>
      </c>
      <c r="H26" s="194" t="s">
        <v>312</v>
      </c>
      <c r="I26" s="330"/>
    </row>
    <row r="27" spans="1:9" ht="17.25" customHeight="1" x14ac:dyDescent="0.25">
      <c r="A27" s="330" t="s">
        <v>138</v>
      </c>
      <c r="B27" s="332">
        <v>23553</v>
      </c>
      <c r="C27" s="181">
        <v>86006</v>
      </c>
      <c r="D27" s="181">
        <v>33173</v>
      </c>
      <c r="E27" s="182">
        <v>438</v>
      </c>
      <c r="F27" s="181">
        <v>1298</v>
      </c>
      <c r="G27" s="181">
        <v>101967</v>
      </c>
      <c r="H27" s="193">
        <v>222882</v>
      </c>
      <c r="I27" s="330" t="s">
        <v>993</v>
      </c>
    </row>
    <row r="28" spans="1:9" ht="17.25" customHeight="1" x14ac:dyDescent="0.25">
      <c r="A28" s="330"/>
      <c r="B28" s="332"/>
      <c r="C28" s="182" t="s">
        <v>313</v>
      </c>
      <c r="D28" s="182" t="s">
        <v>314</v>
      </c>
      <c r="E28" s="182" t="s">
        <v>268</v>
      </c>
      <c r="F28" s="182" t="s">
        <v>315</v>
      </c>
      <c r="G28" s="182" t="s">
        <v>316</v>
      </c>
      <c r="H28" s="194" t="s">
        <v>317</v>
      </c>
      <c r="I28" s="330"/>
    </row>
    <row r="29" spans="1:9" ht="17.25" customHeight="1" x14ac:dyDescent="0.25">
      <c r="A29" s="330" t="s">
        <v>139</v>
      </c>
      <c r="B29" s="332">
        <v>37550</v>
      </c>
      <c r="C29" s="181">
        <v>128098</v>
      </c>
      <c r="D29" s="181">
        <v>35045</v>
      </c>
      <c r="E29" s="181">
        <v>2545</v>
      </c>
      <c r="F29" s="181">
        <v>19745</v>
      </c>
      <c r="G29" s="181">
        <v>289652</v>
      </c>
      <c r="H29" s="193">
        <v>475085</v>
      </c>
      <c r="I29" s="330" t="s">
        <v>994</v>
      </c>
    </row>
    <row r="30" spans="1:9" ht="17.25" customHeight="1" x14ac:dyDescent="0.25">
      <c r="A30" s="330"/>
      <c r="B30" s="332"/>
      <c r="C30" s="182" t="s">
        <v>318</v>
      </c>
      <c r="D30" s="182" t="s">
        <v>319</v>
      </c>
      <c r="E30" s="182" t="s">
        <v>320</v>
      </c>
      <c r="F30" s="182" t="s">
        <v>321</v>
      </c>
      <c r="G30" s="182" t="s">
        <v>322</v>
      </c>
      <c r="H30" s="194" t="s">
        <v>323</v>
      </c>
      <c r="I30" s="330"/>
    </row>
    <row r="31" spans="1:9" ht="17.25" customHeight="1" x14ac:dyDescent="0.25">
      <c r="A31" s="330" t="s">
        <v>93</v>
      </c>
      <c r="B31" s="332">
        <v>20321</v>
      </c>
      <c r="C31" s="181">
        <v>74166</v>
      </c>
      <c r="D31" s="181">
        <v>19245</v>
      </c>
      <c r="E31" s="181">
        <v>1058</v>
      </c>
      <c r="F31" s="181">
        <v>7436</v>
      </c>
      <c r="G31" s="181">
        <v>153976</v>
      </c>
      <c r="H31" s="193">
        <v>255881</v>
      </c>
      <c r="I31" s="330" t="s">
        <v>995</v>
      </c>
    </row>
    <row r="32" spans="1:9" ht="17.25" customHeight="1" x14ac:dyDescent="0.25">
      <c r="A32" s="330"/>
      <c r="B32" s="332"/>
      <c r="C32" s="182" t="s">
        <v>324</v>
      </c>
      <c r="D32" s="182" t="s">
        <v>325</v>
      </c>
      <c r="E32" s="182" t="s">
        <v>326</v>
      </c>
      <c r="F32" s="182" t="s">
        <v>327</v>
      </c>
      <c r="G32" s="182" t="s">
        <v>328</v>
      </c>
      <c r="H32" s="194" t="s">
        <v>329</v>
      </c>
      <c r="I32" s="330"/>
    </row>
    <row r="33" spans="1:9" ht="17.25" customHeight="1" x14ac:dyDescent="0.25">
      <c r="A33" s="330" t="s">
        <v>119</v>
      </c>
      <c r="B33" s="332">
        <v>77414</v>
      </c>
      <c r="C33" s="181">
        <v>266040</v>
      </c>
      <c r="D33" s="181">
        <v>101516</v>
      </c>
      <c r="E33" s="181">
        <v>1654</v>
      </c>
      <c r="F33" s="181">
        <v>7741</v>
      </c>
      <c r="G33" s="181">
        <v>318713</v>
      </c>
      <c r="H33" s="193">
        <v>695664</v>
      </c>
      <c r="I33" s="330" t="s">
        <v>996</v>
      </c>
    </row>
    <row r="34" spans="1:9" ht="17.25" customHeight="1" x14ac:dyDescent="0.25">
      <c r="A34" s="330"/>
      <c r="B34" s="332"/>
      <c r="C34" s="182" t="s">
        <v>330</v>
      </c>
      <c r="D34" s="182" t="s">
        <v>331</v>
      </c>
      <c r="E34" s="182" t="s">
        <v>332</v>
      </c>
      <c r="F34" s="182" t="s">
        <v>333</v>
      </c>
      <c r="G34" s="182" t="s">
        <v>334</v>
      </c>
      <c r="H34" s="194" t="s">
        <v>335</v>
      </c>
      <c r="I34" s="330"/>
    </row>
    <row r="35" spans="1:9" ht="17.25" customHeight="1" x14ac:dyDescent="0.25">
      <c r="A35" s="330" t="s">
        <v>140</v>
      </c>
      <c r="B35" s="332">
        <v>50682</v>
      </c>
      <c r="C35" s="181">
        <v>142651</v>
      </c>
      <c r="D35" s="181">
        <v>48947</v>
      </c>
      <c r="E35" s="181">
        <v>1986</v>
      </c>
      <c r="F35" s="181">
        <v>9385</v>
      </c>
      <c r="G35" s="181">
        <v>290052</v>
      </c>
      <c r="H35" s="193">
        <v>493021</v>
      </c>
      <c r="I35" s="330" t="s">
        <v>997</v>
      </c>
    </row>
    <row r="36" spans="1:9" ht="17.25" customHeight="1" x14ac:dyDescent="0.25">
      <c r="A36" s="330"/>
      <c r="B36" s="332"/>
      <c r="C36" s="182" t="s">
        <v>336</v>
      </c>
      <c r="D36" s="182" t="s">
        <v>337</v>
      </c>
      <c r="E36" s="182" t="s">
        <v>262</v>
      </c>
      <c r="F36" s="182" t="s">
        <v>338</v>
      </c>
      <c r="G36" s="182" t="s">
        <v>339</v>
      </c>
      <c r="H36" s="194" t="s">
        <v>340</v>
      </c>
      <c r="I36" s="330"/>
    </row>
    <row r="37" spans="1:9" ht="17.25" customHeight="1" x14ac:dyDescent="0.25">
      <c r="A37" s="330" t="s">
        <v>120</v>
      </c>
      <c r="B37" s="332">
        <v>17346</v>
      </c>
      <c r="C37" s="181">
        <v>27253</v>
      </c>
      <c r="D37" s="181">
        <v>8821</v>
      </c>
      <c r="E37" s="182">
        <v>530</v>
      </c>
      <c r="F37" s="181">
        <v>3909</v>
      </c>
      <c r="G37" s="181">
        <v>102578</v>
      </c>
      <c r="H37" s="193">
        <v>143091</v>
      </c>
      <c r="I37" s="330" t="s">
        <v>998</v>
      </c>
    </row>
    <row r="38" spans="1:9" ht="17.25" customHeight="1" x14ac:dyDescent="0.25">
      <c r="A38" s="330"/>
      <c r="B38" s="332"/>
      <c r="C38" s="182" t="s">
        <v>342</v>
      </c>
      <c r="D38" s="182" t="s">
        <v>343</v>
      </c>
      <c r="E38" s="182" t="s">
        <v>344</v>
      </c>
      <c r="F38" s="182" t="s">
        <v>345</v>
      </c>
      <c r="G38" s="182" t="s">
        <v>346</v>
      </c>
      <c r="H38" s="194" t="s">
        <v>347</v>
      </c>
      <c r="I38" s="330"/>
    </row>
    <row r="39" spans="1:9" ht="17.25" customHeight="1" x14ac:dyDescent="0.25">
      <c r="A39" s="330" t="s">
        <v>99</v>
      </c>
      <c r="B39" s="332">
        <v>17146</v>
      </c>
      <c r="C39" s="181">
        <v>25168</v>
      </c>
      <c r="D39" s="181">
        <v>6835</v>
      </c>
      <c r="E39" s="182">
        <v>881</v>
      </c>
      <c r="F39" s="181">
        <v>5184</v>
      </c>
      <c r="G39" s="181">
        <v>117772</v>
      </c>
      <c r="H39" s="193">
        <v>155840</v>
      </c>
      <c r="I39" s="330" t="s">
        <v>999</v>
      </c>
    </row>
    <row r="40" spans="1:9" ht="17.25" customHeight="1" x14ac:dyDescent="0.25">
      <c r="A40" s="330"/>
      <c r="B40" s="332"/>
      <c r="C40" s="182" t="s">
        <v>348</v>
      </c>
      <c r="D40" s="182" t="s">
        <v>349</v>
      </c>
      <c r="E40" s="182" t="s">
        <v>350</v>
      </c>
      <c r="F40" s="182" t="s">
        <v>351</v>
      </c>
      <c r="G40" s="182" t="s">
        <v>352</v>
      </c>
      <c r="H40" s="194" t="s">
        <v>353</v>
      </c>
      <c r="I40" s="330"/>
    </row>
    <row r="41" spans="1:9" ht="17.25" customHeight="1" x14ac:dyDescent="0.25">
      <c r="A41" s="330" t="s">
        <v>141</v>
      </c>
      <c r="B41" s="332">
        <v>18186</v>
      </c>
      <c r="C41" s="181">
        <v>15359</v>
      </c>
      <c r="D41" s="181">
        <v>3173</v>
      </c>
      <c r="E41" s="182">
        <v>633</v>
      </c>
      <c r="F41" s="181">
        <v>2652</v>
      </c>
      <c r="G41" s="181">
        <v>73224</v>
      </c>
      <c r="H41" s="193">
        <v>95041</v>
      </c>
      <c r="I41" s="330" t="s">
        <v>1000</v>
      </c>
    </row>
    <row r="42" spans="1:9" ht="17.25" customHeight="1" x14ac:dyDescent="0.25">
      <c r="A42" s="330"/>
      <c r="B42" s="332"/>
      <c r="C42" s="182" t="s">
        <v>354</v>
      </c>
      <c r="D42" s="182" t="s">
        <v>355</v>
      </c>
      <c r="E42" s="182" t="s">
        <v>356</v>
      </c>
      <c r="F42" s="182" t="s">
        <v>357</v>
      </c>
      <c r="G42" s="182" t="s">
        <v>358</v>
      </c>
      <c r="H42" s="194" t="s">
        <v>359</v>
      </c>
      <c r="I42" s="330"/>
    </row>
    <row r="43" spans="1:9" s="195" customFormat="1" ht="17.25" customHeight="1" x14ac:dyDescent="0.25">
      <c r="A43" s="330" t="s">
        <v>142</v>
      </c>
      <c r="B43" s="332">
        <v>12489</v>
      </c>
      <c r="C43" s="181">
        <v>16151</v>
      </c>
      <c r="D43" s="181">
        <v>4150</v>
      </c>
      <c r="E43" s="182">
        <v>666</v>
      </c>
      <c r="F43" s="181">
        <v>2432</v>
      </c>
      <c r="G43" s="181">
        <v>101661</v>
      </c>
      <c r="H43" s="193">
        <v>125060</v>
      </c>
      <c r="I43" s="330" t="s">
        <v>1001</v>
      </c>
    </row>
    <row r="44" spans="1:9" s="195" customFormat="1" ht="17.25" customHeight="1" x14ac:dyDescent="0.25">
      <c r="A44" s="330"/>
      <c r="B44" s="332"/>
      <c r="C44" s="182" t="s">
        <v>360</v>
      </c>
      <c r="D44" s="182" t="s">
        <v>361</v>
      </c>
      <c r="E44" s="182" t="s">
        <v>362</v>
      </c>
      <c r="F44" s="182" t="s">
        <v>363</v>
      </c>
      <c r="G44" s="182" t="s">
        <v>364</v>
      </c>
      <c r="H44" s="194" t="s">
        <v>365</v>
      </c>
      <c r="I44" s="330"/>
    </row>
    <row r="45" spans="1:9" s="195" customFormat="1" ht="17.25" customHeight="1" x14ac:dyDescent="0.25">
      <c r="A45" s="330" t="s">
        <v>102</v>
      </c>
      <c r="B45" s="332">
        <v>51345</v>
      </c>
      <c r="C45" s="181">
        <v>152525</v>
      </c>
      <c r="D45" s="181">
        <v>50407</v>
      </c>
      <c r="E45" s="181">
        <v>2108</v>
      </c>
      <c r="F45" s="181">
        <v>9087</v>
      </c>
      <c r="G45" s="181">
        <v>238776</v>
      </c>
      <c r="H45" s="193">
        <v>452903</v>
      </c>
      <c r="I45" s="330" t="s">
        <v>1002</v>
      </c>
    </row>
    <row r="46" spans="1:9" s="195" customFormat="1" ht="17.25" customHeight="1" x14ac:dyDescent="0.25">
      <c r="A46" s="330"/>
      <c r="B46" s="332"/>
      <c r="C46" s="182" t="s">
        <v>366</v>
      </c>
      <c r="D46" s="182" t="s">
        <v>367</v>
      </c>
      <c r="E46" s="182" t="s">
        <v>368</v>
      </c>
      <c r="F46" s="182" t="s">
        <v>369</v>
      </c>
      <c r="G46" s="182" t="s">
        <v>370</v>
      </c>
      <c r="H46" s="194" t="s">
        <v>371</v>
      </c>
      <c r="I46" s="330"/>
    </row>
    <row r="47" spans="1:9" ht="17.25" customHeight="1" x14ac:dyDescent="0.25">
      <c r="A47" s="330" t="s">
        <v>143</v>
      </c>
      <c r="B47" s="332">
        <v>1837</v>
      </c>
      <c r="C47" s="181">
        <v>5095</v>
      </c>
      <c r="D47" s="181">
        <v>1883</v>
      </c>
      <c r="E47" s="182">
        <v>26</v>
      </c>
      <c r="F47" s="182">
        <v>63</v>
      </c>
      <c r="G47" s="181">
        <v>8971</v>
      </c>
      <c r="H47" s="193">
        <v>16038</v>
      </c>
      <c r="I47" s="330" t="s">
        <v>1003</v>
      </c>
    </row>
    <row r="48" spans="1:9" ht="17.25" customHeight="1" x14ac:dyDescent="0.25">
      <c r="A48" s="330"/>
      <c r="B48" s="332"/>
      <c r="C48" s="182" t="s">
        <v>372</v>
      </c>
      <c r="D48" s="182" t="s">
        <v>373</v>
      </c>
      <c r="E48" s="182" t="s">
        <v>374</v>
      </c>
      <c r="F48" s="182" t="s">
        <v>375</v>
      </c>
      <c r="G48" s="182" t="s">
        <v>376</v>
      </c>
      <c r="H48" s="194" t="s">
        <v>377</v>
      </c>
      <c r="I48" s="330"/>
    </row>
    <row r="49" spans="1:9" ht="17.25" customHeight="1" x14ac:dyDescent="0.25">
      <c r="A49" s="330" t="s">
        <v>144</v>
      </c>
      <c r="B49" s="332">
        <v>16572</v>
      </c>
      <c r="C49" s="181">
        <v>32558</v>
      </c>
      <c r="D49" s="181">
        <v>12736</v>
      </c>
      <c r="E49" s="182">
        <v>216</v>
      </c>
      <c r="F49" s="182">
        <v>721</v>
      </c>
      <c r="G49" s="181">
        <v>43429</v>
      </c>
      <c r="H49" s="193">
        <v>89660</v>
      </c>
      <c r="I49" s="330" t="s">
        <v>1004</v>
      </c>
    </row>
    <row r="50" spans="1:9" ht="17.25" customHeight="1" x14ac:dyDescent="0.25">
      <c r="A50" s="330"/>
      <c r="B50" s="332"/>
      <c r="C50" s="182" t="s">
        <v>378</v>
      </c>
      <c r="D50" s="182" t="s">
        <v>379</v>
      </c>
      <c r="E50" s="182" t="s">
        <v>298</v>
      </c>
      <c r="F50" s="182" t="s">
        <v>380</v>
      </c>
      <c r="G50" s="182" t="s">
        <v>381</v>
      </c>
      <c r="H50" s="194" t="s">
        <v>382</v>
      </c>
      <c r="I50" s="330"/>
    </row>
    <row r="51" spans="1:9" ht="17.25" customHeight="1" x14ac:dyDescent="0.25">
      <c r="A51" s="330" t="s">
        <v>122</v>
      </c>
      <c r="B51" s="332">
        <v>3344</v>
      </c>
      <c r="C51" s="181">
        <v>13379</v>
      </c>
      <c r="D51" s="181">
        <v>3735</v>
      </c>
      <c r="E51" s="182">
        <v>211</v>
      </c>
      <c r="F51" s="182">
        <v>585</v>
      </c>
      <c r="G51" s="181">
        <v>30624</v>
      </c>
      <c r="H51" s="193">
        <v>48534</v>
      </c>
      <c r="I51" s="330" t="s">
        <v>1005</v>
      </c>
    </row>
    <row r="52" spans="1:9" ht="17.25" customHeight="1" x14ac:dyDescent="0.25">
      <c r="A52" s="330"/>
      <c r="B52" s="332"/>
      <c r="C52" s="182" t="s">
        <v>383</v>
      </c>
      <c r="D52" s="182" t="s">
        <v>384</v>
      </c>
      <c r="E52" s="182" t="s">
        <v>385</v>
      </c>
      <c r="F52" s="182" t="s">
        <v>386</v>
      </c>
      <c r="G52" s="182" t="s">
        <v>387</v>
      </c>
      <c r="H52" s="194" t="s">
        <v>388</v>
      </c>
      <c r="I52" s="330"/>
    </row>
    <row r="53" spans="1:9" ht="17.25" customHeight="1" x14ac:dyDescent="0.25">
      <c r="A53" s="330" t="s">
        <v>107</v>
      </c>
      <c r="B53" s="332">
        <v>26281</v>
      </c>
      <c r="C53" s="181">
        <v>84067</v>
      </c>
      <c r="D53" s="181">
        <v>29252</v>
      </c>
      <c r="E53" s="181">
        <v>1006</v>
      </c>
      <c r="F53" s="181">
        <v>5579</v>
      </c>
      <c r="G53" s="181">
        <v>109434</v>
      </c>
      <c r="H53" s="193">
        <v>229338</v>
      </c>
      <c r="I53" s="330" t="s">
        <v>1006</v>
      </c>
    </row>
    <row r="54" spans="1:9" ht="17.25" customHeight="1" x14ac:dyDescent="0.25">
      <c r="A54" s="330"/>
      <c r="B54" s="332"/>
      <c r="C54" s="182" t="s">
        <v>389</v>
      </c>
      <c r="D54" s="182" t="s">
        <v>390</v>
      </c>
      <c r="E54" s="182" t="s">
        <v>391</v>
      </c>
      <c r="F54" s="182" t="s">
        <v>392</v>
      </c>
      <c r="G54" s="182" t="s">
        <v>393</v>
      </c>
      <c r="H54" s="194" t="s">
        <v>394</v>
      </c>
      <c r="I54" s="330"/>
    </row>
    <row r="55" spans="1:9" ht="17.25" customHeight="1" x14ac:dyDescent="0.25">
      <c r="A55" s="330" t="s">
        <v>151</v>
      </c>
      <c r="B55" s="332">
        <v>20419</v>
      </c>
      <c r="C55" s="181">
        <v>72498</v>
      </c>
      <c r="D55" s="181">
        <v>28388</v>
      </c>
      <c r="E55" s="182">
        <v>333</v>
      </c>
      <c r="F55" s="181">
        <v>3117</v>
      </c>
      <c r="G55" s="181">
        <v>80639</v>
      </c>
      <c r="H55" s="193">
        <v>184975</v>
      </c>
      <c r="I55" s="330" t="s">
        <v>807</v>
      </c>
    </row>
    <row r="56" spans="1:9" ht="17.25" customHeight="1" x14ac:dyDescent="0.25">
      <c r="A56" s="330"/>
      <c r="B56" s="332"/>
      <c r="C56" s="182" t="s">
        <v>395</v>
      </c>
      <c r="D56" s="182" t="s">
        <v>396</v>
      </c>
      <c r="E56" s="182" t="s">
        <v>397</v>
      </c>
      <c r="F56" s="182" t="s">
        <v>398</v>
      </c>
      <c r="G56" s="182" t="s">
        <v>399</v>
      </c>
      <c r="H56" s="194" t="s">
        <v>400</v>
      </c>
      <c r="I56" s="330"/>
    </row>
    <row r="57" spans="1:9" ht="17.25" customHeight="1" x14ac:dyDescent="0.25">
      <c r="A57" s="330" t="s">
        <v>145</v>
      </c>
      <c r="B57" s="332">
        <v>7726</v>
      </c>
      <c r="C57" s="181">
        <v>15674</v>
      </c>
      <c r="D57" s="181">
        <v>3224</v>
      </c>
      <c r="E57" s="182">
        <v>556</v>
      </c>
      <c r="F57" s="181">
        <v>1613</v>
      </c>
      <c r="G57" s="181">
        <v>42341</v>
      </c>
      <c r="H57" s="193">
        <v>63408</v>
      </c>
      <c r="I57" s="330" t="s">
        <v>1007</v>
      </c>
    </row>
    <row r="58" spans="1:9" ht="17.25" customHeight="1" x14ac:dyDescent="0.25">
      <c r="A58" s="330"/>
      <c r="B58" s="332"/>
      <c r="C58" s="182" t="s">
        <v>401</v>
      </c>
      <c r="D58" s="182" t="s">
        <v>402</v>
      </c>
      <c r="E58" s="182" t="s">
        <v>403</v>
      </c>
      <c r="F58" s="182" t="s">
        <v>404</v>
      </c>
      <c r="G58" s="182" t="s">
        <v>405</v>
      </c>
      <c r="H58" s="194" t="s">
        <v>406</v>
      </c>
      <c r="I58" s="330"/>
    </row>
    <row r="59" spans="1:9" ht="17.25" customHeight="1" x14ac:dyDescent="0.25">
      <c r="A59" s="330" t="s">
        <v>146</v>
      </c>
      <c r="B59" s="332">
        <v>14679</v>
      </c>
      <c r="C59" s="181">
        <v>47752</v>
      </c>
      <c r="D59" s="181">
        <v>14264</v>
      </c>
      <c r="E59" s="182">
        <v>444</v>
      </c>
      <c r="F59" s="181">
        <v>1824</v>
      </c>
      <c r="G59" s="181">
        <v>60850</v>
      </c>
      <c r="H59" s="193">
        <v>125134</v>
      </c>
      <c r="I59" s="330" t="s">
        <v>1008</v>
      </c>
    </row>
    <row r="60" spans="1:9" ht="17.25" customHeight="1" x14ac:dyDescent="0.25">
      <c r="A60" s="330"/>
      <c r="B60" s="332"/>
      <c r="C60" s="182" t="s">
        <v>407</v>
      </c>
      <c r="D60" s="182" t="s">
        <v>408</v>
      </c>
      <c r="E60" s="182" t="s">
        <v>409</v>
      </c>
      <c r="F60" s="182" t="s">
        <v>410</v>
      </c>
      <c r="G60" s="182" t="s">
        <v>411</v>
      </c>
      <c r="H60" s="194" t="s">
        <v>412</v>
      </c>
      <c r="I60" s="330"/>
    </row>
    <row r="61" spans="1:9" ht="17.25" customHeight="1" x14ac:dyDescent="0.25">
      <c r="A61" s="330" t="s">
        <v>147</v>
      </c>
      <c r="B61" s="332">
        <v>24295</v>
      </c>
      <c r="C61" s="181">
        <v>105173</v>
      </c>
      <c r="D61" s="181">
        <v>26961</v>
      </c>
      <c r="E61" s="181">
        <v>1316</v>
      </c>
      <c r="F61" s="181">
        <v>5665</v>
      </c>
      <c r="G61" s="181">
        <v>145549</v>
      </c>
      <c r="H61" s="193">
        <v>284664</v>
      </c>
      <c r="I61" s="330" t="s">
        <v>1009</v>
      </c>
    </row>
    <row r="62" spans="1:9" ht="17.25" customHeight="1" x14ac:dyDescent="0.25">
      <c r="A62" s="330"/>
      <c r="B62" s="332"/>
      <c r="C62" s="182" t="s">
        <v>316</v>
      </c>
      <c r="D62" s="182" t="s">
        <v>413</v>
      </c>
      <c r="E62" s="182" t="s">
        <v>414</v>
      </c>
      <c r="F62" s="182" t="s">
        <v>415</v>
      </c>
      <c r="G62" s="182" t="s">
        <v>416</v>
      </c>
      <c r="H62" s="194" t="s">
        <v>417</v>
      </c>
      <c r="I62" s="330"/>
    </row>
    <row r="63" spans="1:9" ht="17.25" customHeight="1" x14ac:dyDescent="0.25">
      <c r="A63" s="330" t="s">
        <v>148</v>
      </c>
      <c r="B63" s="332">
        <v>16847</v>
      </c>
      <c r="C63" s="181">
        <v>45382</v>
      </c>
      <c r="D63" s="181">
        <v>13916</v>
      </c>
      <c r="E63" s="182">
        <v>434</v>
      </c>
      <c r="F63" s="181">
        <v>2585</v>
      </c>
      <c r="G63" s="181">
        <v>100884</v>
      </c>
      <c r="H63" s="193">
        <v>163201</v>
      </c>
      <c r="I63" s="330" t="s">
        <v>1010</v>
      </c>
    </row>
    <row r="64" spans="1:9" ht="17.25" customHeight="1" x14ac:dyDescent="0.25">
      <c r="A64" s="330"/>
      <c r="B64" s="332"/>
      <c r="C64" s="182" t="s">
        <v>418</v>
      </c>
      <c r="D64" s="182" t="s">
        <v>419</v>
      </c>
      <c r="E64" s="182" t="s">
        <v>420</v>
      </c>
      <c r="F64" s="182" t="s">
        <v>398</v>
      </c>
      <c r="G64" s="182" t="s">
        <v>421</v>
      </c>
      <c r="H64" s="194" t="s">
        <v>422</v>
      </c>
      <c r="I64" s="330"/>
    </row>
    <row r="65" spans="1:9" ht="17.25" customHeight="1" x14ac:dyDescent="0.25">
      <c r="A65" s="337" t="s">
        <v>423</v>
      </c>
      <c r="B65" s="332">
        <v>6742</v>
      </c>
      <c r="C65" s="181">
        <v>39426</v>
      </c>
      <c r="D65" s="181">
        <v>11901</v>
      </c>
      <c r="E65" s="181">
        <v>2048</v>
      </c>
      <c r="F65" s="181">
        <v>3702</v>
      </c>
      <c r="G65" s="181">
        <v>57996</v>
      </c>
      <c r="H65" s="193">
        <v>115073</v>
      </c>
      <c r="I65" s="337" t="s">
        <v>1011</v>
      </c>
    </row>
    <row r="66" spans="1:9" ht="17.25" customHeight="1" x14ac:dyDescent="0.25">
      <c r="A66" s="337"/>
      <c r="B66" s="332"/>
      <c r="C66" s="182" t="s">
        <v>424</v>
      </c>
      <c r="D66" s="182" t="s">
        <v>425</v>
      </c>
      <c r="E66" s="182" t="s">
        <v>426</v>
      </c>
      <c r="F66" s="182" t="s">
        <v>427</v>
      </c>
      <c r="G66" s="182" t="s">
        <v>428</v>
      </c>
      <c r="H66" s="194" t="s">
        <v>429</v>
      </c>
      <c r="I66" s="337"/>
    </row>
    <row r="67" spans="1:9" ht="17.25" customHeight="1" x14ac:dyDescent="0.25">
      <c r="A67" s="330" t="s">
        <v>149</v>
      </c>
      <c r="B67" s="334">
        <v>22</v>
      </c>
      <c r="C67" s="182">
        <v>61</v>
      </c>
      <c r="D67" s="182">
        <v>19</v>
      </c>
      <c r="E67" s="182">
        <v>0</v>
      </c>
      <c r="F67" s="182">
        <v>2</v>
      </c>
      <c r="G67" s="182">
        <v>122</v>
      </c>
      <c r="H67" s="194">
        <v>204</v>
      </c>
      <c r="I67" s="330" t="s">
        <v>1012</v>
      </c>
    </row>
    <row r="68" spans="1:9" ht="17.25" customHeight="1" x14ac:dyDescent="0.25">
      <c r="A68" s="330"/>
      <c r="B68" s="334"/>
      <c r="C68" s="182" t="s">
        <v>430</v>
      </c>
      <c r="D68" s="182" t="s">
        <v>431</v>
      </c>
      <c r="E68" s="182">
        <v>0</v>
      </c>
      <c r="F68" s="182" t="s">
        <v>432</v>
      </c>
      <c r="G68" s="182" t="s">
        <v>433</v>
      </c>
      <c r="H68" s="194" t="s">
        <v>434</v>
      </c>
      <c r="I68" s="330"/>
    </row>
    <row r="69" spans="1:9" ht="17.25" customHeight="1" x14ac:dyDescent="0.25">
      <c r="A69" s="330" t="s">
        <v>341</v>
      </c>
      <c r="B69" s="334">
        <v>207</v>
      </c>
      <c r="C69" s="182">
        <v>447</v>
      </c>
      <c r="D69" s="182">
        <v>106</v>
      </c>
      <c r="E69" s="182">
        <v>10</v>
      </c>
      <c r="F69" s="182">
        <v>35</v>
      </c>
      <c r="G69" s="182">
        <v>827</v>
      </c>
      <c r="H69" s="193">
        <v>1425</v>
      </c>
      <c r="I69" s="330" t="s">
        <v>1013</v>
      </c>
    </row>
    <row r="70" spans="1:9" ht="17.25" customHeight="1" x14ac:dyDescent="0.25">
      <c r="A70" s="330"/>
      <c r="B70" s="334"/>
      <c r="C70" s="182" t="s">
        <v>435</v>
      </c>
      <c r="D70" s="182" t="s">
        <v>436</v>
      </c>
      <c r="E70" s="182" t="s">
        <v>437</v>
      </c>
      <c r="F70" s="182" t="s">
        <v>438</v>
      </c>
      <c r="G70" s="182" t="s">
        <v>439</v>
      </c>
      <c r="H70" s="194" t="s">
        <v>440</v>
      </c>
      <c r="I70" s="330"/>
    </row>
    <row r="71" spans="1:9" ht="17.25" customHeight="1" x14ac:dyDescent="0.25">
      <c r="A71" s="330" t="s">
        <v>86</v>
      </c>
      <c r="B71" s="334">
        <v>20</v>
      </c>
      <c r="C71" s="182">
        <v>11</v>
      </c>
      <c r="D71" s="182">
        <v>2</v>
      </c>
      <c r="E71" s="182">
        <v>0</v>
      </c>
      <c r="F71" s="182">
        <v>2</v>
      </c>
      <c r="G71" s="182">
        <v>76</v>
      </c>
      <c r="H71" s="194">
        <v>91</v>
      </c>
      <c r="I71" s="330" t="s">
        <v>1014</v>
      </c>
    </row>
    <row r="72" spans="1:9" ht="17.25" customHeight="1" x14ac:dyDescent="0.25">
      <c r="A72" s="330"/>
      <c r="B72" s="334"/>
      <c r="C72" s="182" t="s">
        <v>441</v>
      </c>
      <c r="D72" s="182" t="s">
        <v>333</v>
      </c>
      <c r="E72" s="182">
        <v>0</v>
      </c>
      <c r="F72" s="182" t="s">
        <v>333</v>
      </c>
      <c r="G72" s="182" t="s">
        <v>442</v>
      </c>
      <c r="H72" s="194" t="s">
        <v>443</v>
      </c>
      <c r="I72" s="330"/>
    </row>
    <row r="73" spans="1:9" ht="17.25" customHeight="1" x14ac:dyDescent="0.25">
      <c r="A73" s="330" t="s">
        <v>94</v>
      </c>
      <c r="B73" s="334">
        <v>27</v>
      </c>
      <c r="C73" s="182">
        <v>55</v>
      </c>
      <c r="D73" s="184" t="s">
        <v>1017</v>
      </c>
      <c r="E73" s="182">
        <v>1</v>
      </c>
      <c r="F73" s="182">
        <v>5</v>
      </c>
      <c r="G73" s="182">
        <v>100</v>
      </c>
      <c r="H73" s="194">
        <v>161</v>
      </c>
      <c r="I73" s="330" t="s">
        <v>1015</v>
      </c>
    </row>
    <row r="74" spans="1:9" ht="17.25" customHeight="1" x14ac:dyDescent="0.25">
      <c r="A74" s="330"/>
      <c r="B74" s="334"/>
      <c r="C74" s="182" t="s">
        <v>444</v>
      </c>
      <c r="D74" s="196">
        <v>0</v>
      </c>
      <c r="E74" s="182" t="s">
        <v>445</v>
      </c>
      <c r="F74" s="182" t="s">
        <v>338</v>
      </c>
      <c r="G74" s="182" t="s">
        <v>446</v>
      </c>
      <c r="H74" s="194" t="s">
        <v>447</v>
      </c>
      <c r="I74" s="330"/>
    </row>
    <row r="75" spans="1:9" ht="17.25" customHeight="1" x14ac:dyDescent="0.25">
      <c r="A75" s="330" t="s">
        <v>104</v>
      </c>
      <c r="B75" s="334">
        <v>54</v>
      </c>
      <c r="C75" s="182">
        <v>108</v>
      </c>
      <c r="D75" s="182">
        <v>23</v>
      </c>
      <c r="E75" s="182">
        <v>1</v>
      </c>
      <c r="F75" s="182">
        <v>8</v>
      </c>
      <c r="G75" s="182">
        <v>311</v>
      </c>
      <c r="H75" s="194">
        <v>451</v>
      </c>
      <c r="I75" s="330" t="s">
        <v>1016</v>
      </c>
    </row>
    <row r="76" spans="1:9" ht="17.25" customHeight="1" x14ac:dyDescent="0.25">
      <c r="A76" s="330"/>
      <c r="B76" s="334"/>
      <c r="C76" s="182" t="s">
        <v>448</v>
      </c>
      <c r="D76" s="182" t="s">
        <v>449</v>
      </c>
      <c r="E76" s="182" t="s">
        <v>268</v>
      </c>
      <c r="F76" s="182" t="s">
        <v>450</v>
      </c>
      <c r="G76" s="182" t="s">
        <v>451</v>
      </c>
      <c r="H76" s="194" t="s">
        <v>452</v>
      </c>
      <c r="I76" s="330"/>
    </row>
    <row r="77" spans="1:9" ht="17.25" customHeight="1" x14ac:dyDescent="0.25">
      <c r="A77" s="335" t="s">
        <v>13</v>
      </c>
      <c r="B77" s="336">
        <v>708273</v>
      </c>
      <c r="C77" s="183">
        <v>2237549</v>
      </c>
      <c r="D77" s="183">
        <v>698701</v>
      </c>
      <c r="E77" s="183">
        <v>30130</v>
      </c>
      <c r="F77" s="183">
        <v>136161</v>
      </c>
      <c r="G77" s="183">
        <v>3979522</v>
      </c>
      <c r="H77" s="197">
        <v>7082063</v>
      </c>
      <c r="I77" s="335" t="s">
        <v>918</v>
      </c>
    </row>
    <row r="78" spans="1:9" ht="17.25" customHeight="1" x14ac:dyDescent="0.25">
      <c r="A78" s="335"/>
      <c r="B78" s="336"/>
      <c r="C78" s="184" t="s">
        <v>453</v>
      </c>
      <c r="D78" s="184" t="s">
        <v>454</v>
      </c>
      <c r="E78" s="184" t="s">
        <v>309</v>
      </c>
      <c r="F78" s="184" t="s">
        <v>455</v>
      </c>
      <c r="G78" s="184" t="s">
        <v>456</v>
      </c>
      <c r="H78" s="191" t="s">
        <v>457</v>
      </c>
      <c r="I78" s="335"/>
    </row>
    <row r="79" spans="1:9" ht="17.25" customHeight="1" x14ac:dyDescent="0.2">
      <c r="A79" s="178" t="s">
        <v>459</v>
      </c>
      <c r="B79" s="77"/>
      <c r="C79" s="77"/>
      <c r="D79" s="331" t="s">
        <v>863</v>
      </c>
      <c r="E79" s="331"/>
      <c r="F79" s="331"/>
      <c r="G79" s="331"/>
      <c r="H79" s="331"/>
      <c r="I79" s="331"/>
    </row>
    <row r="80" spans="1:9" x14ac:dyDescent="0.25">
      <c r="A80" s="339" t="s">
        <v>789</v>
      </c>
      <c r="B80" s="339"/>
      <c r="C80" s="339"/>
      <c r="D80" s="339"/>
      <c r="E80" s="339"/>
      <c r="F80" s="339"/>
      <c r="G80" s="339"/>
      <c r="H80" s="339"/>
      <c r="I80" s="185"/>
    </row>
    <row r="81" spans="1:9" x14ac:dyDescent="0.25">
      <c r="A81" s="198" t="s">
        <v>1106</v>
      </c>
      <c r="B81" s="198"/>
      <c r="C81" s="198"/>
      <c r="D81" s="198"/>
      <c r="E81" s="198"/>
      <c r="F81" s="198"/>
      <c r="G81" s="198"/>
      <c r="H81" s="198"/>
      <c r="I81" s="198"/>
    </row>
    <row r="82" spans="1:9" x14ac:dyDescent="0.2">
      <c r="A82" s="77" t="s">
        <v>458</v>
      </c>
      <c r="B82" s="77"/>
      <c r="C82" s="199" t="s">
        <v>783</v>
      </c>
      <c r="D82" s="77"/>
      <c r="E82" s="77"/>
      <c r="F82" s="199" t="s">
        <v>784</v>
      </c>
      <c r="G82" s="77"/>
      <c r="H82" s="77"/>
      <c r="I82" s="199" t="s">
        <v>785</v>
      </c>
    </row>
  </sheetData>
  <mergeCells count="116">
    <mergeCell ref="A1:I1"/>
    <mergeCell ref="A2:I2"/>
    <mergeCell ref="A80:H80"/>
    <mergeCell ref="I15:I16"/>
    <mergeCell ref="I17:I18"/>
    <mergeCell ref="I19:I20"/>
    <mergeCell ref="B67:B68"/>
    <mergeCell ref="A57:A58"/>
    <mergeCell ref="B57:B58"/>
    <mergeCell ref="A59:A60"/>
    <mergeCell ref="B59:B60"/>
    <mergeCell ref="A61:A62"/>
    <mergeCell ref="B61:B62"/>
    <mergeCell ref="A51:A52"/>
    <mergeCell ref="B51:B52"/>
    <mergeCell ref="A53:A54"/>
    <mergeCell ref="B53:B54"/>
    <mergeCell ref="A55:A56"/>
    <mergeCell ref="B55:B56"/>
    <mergeCell ref="A45:A46"/>
    <mergeCell ref="B45:B46"/>
    <mergeCell ref="I75:I76"/>
    <mergeCell ref="I77:I78"/>
    <mergeCell ref="I69:I70"/>
    <mergeCell ref="I71:I72"/>
    <mergeCell ref="I73:I74"/>
    <mergeCell ref="I27:I28"/>
    <mergeCell ref="I29:I30"/>
    <mergeCell ref="I31:I32"/>
    <mergeCell ref="I67:I68"/>
    <mergeCell ref="I57:I58"/>
    <mergeCell ref="I59:I60"/>
    <mergeCell ref="I61:I62"/>
    <mergeCell ref="I21:I22"/>
    <mergeCell ref="I23:I24"/>
    <mergeCell ref="I25:I26"/>
    <mergeCell ref="I53:I54"/>
    <mergeCell ref="I55:I56"/>
    <mergeCell ref="I45:I46"/>
    <mergeCell ref="I47:I48"/>
    <mergeCell ref="I49:I50"/>
    <mergeCell ref="A75:A76"/>
    <mergeCell ref="B75:B76"/>
    <mergeCell ref="A49:A50"/>
    <mergeCell ref="B49:B50"/>
    <mergeCell ref="A39:A40"/>
    <mergeCell ref="B39:B40"/>
    <mergeCell ref="A41:A42"/>
    <mergeCell ref="B41:B42"/>
    <mergeCell ref="A43:A44"/>
    <mergeCell ref="B43:B44"/>
    <mergeCell ref="A33:A34"/>
    <mergeCell ref="B33:B34"/>
    <mergeCell ref="A35:A36"/>
    <mergeCell ref="B35:B36"/>
    <mergeCell ref="A37:A38"/>
    <mergeCell ref="B37:B38"/>
    <mergeCell ref="A77:A78"/>
    <mergeCell ref="B77:B78"/>
    <mergeCell ref="I39:I40"/>
    <mergeCell ref="I41:I42"/>
    <mergeCell ref="I43:I44"/>
    <mergeCell ref="I33:I34"/>
    <mergeCell ref="I35:I36"/>
    <mergeCell ref="I37:I38"/>
    <mergeCell ref="I51:I52"/>
    <mergeCell ref="A69:A70"/>
    <mergeCell ref="B69:B70"/>
    <mergeCell ref="A71:A72"/>
    <mergeCell ref="B71:B72"/>
    <mergeCell ref="A73:A74"/>
    <mergeCell ref="B73:B74"/>
    <mergeCell ref="A63:A64"/>
    <mergeCell ref="B63:B64"/>
    <mergeCell ref="A65:A66"/>
    <mergeCell ref="B65:B66"/>
    <mergeCell ref="A67:A68"/>
    <mergeCell ref="I63:I64"/>
    <mergeCell ref="I65:I66"/>
    <mergeCell ref="A47:A48"/>
    <mergeCell ref="B47:B48"/>
    <mergeCell ref="B27:B28"/>
    <mergeCell ref="A29:A30"/>
    <mergeCell ref="B29:B30"/>
    <mergeCell ref="A31:A32"/>
    <mergeCell ref="B31:B32"/>
    <mergeCell ref="A21:A22"/>
    <mergeCell ref="B21:B22"/>
    <mergeCell ref="A23:A24"/>
    <mergeCell ref="B23:B24"/>
    <mergeCell ref="A25:A26"/>
    <mergeCell ref="B25:B26"/>
    <mergeCell ref="I13:I14"/>
    <mergeCell ref="D79:I79"/>
    <mergeCell ref="A7:A8"/>
    <mergeCell ref="B7:B8"/>
    <mergeCell ref="A5:A6"/>
    <mergeCell ref="B5:B6"/>
    <mergeCell ref="G3:I3"/>
    <mergeCell ref="I5:I6"/>
    <mergeCell ref="I7:I8"/>
    <mergeCell ref="I9:I10"/>
    <mergeCell ref="I11:I12"/>
    <mergeCell ref="A15:A16"/>
    <mergeCell ref="B15:B16"/>
    <mergeCell ref="A17:A18"/>
    <mergeCell ref="B17:B18"/>
    <mergeCell ref="A19:A20"/>
    <mergeCell ref="B19:B20"/>
    <mergeCell ref="A9:A10"/>
    <mergeCell ref="B9:B10"/>
    <mergeCell ref="A11:A12"/>
    <mergeCell ref="B11:B12"/>
    <mergeCell ref="A13:A14"/>
    <mergeCell ref="B13:B14"/>
    <mergeCell ref="A27:A28"/>
  </mergeCells>
  <pageMargins left="0.52" right="0.27" top="0.74803149606299202" bottom="0.74803149606299202" header="0.31496062992126" footer="0.31496062992126"/>
  <pageSetup paperSize="9" scale="86" fitToHeight="0" orientation="portrait" r:id="rId1"/>
  <rowBreaks count="1" manualBreakCount="1">
    <brk id="44" max="8"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view="pageBreakPreview" topLeftCell="A55" zoomScale="85" zoomScaleSheetLayoutView="85" workbookViewId="0">
      <selection activeCell="W38" sqref="W38"/>
    </sheetView>
  </sheetViews>
  <sheetFormatPr defaultColWidth="8.85546875" defaultRowHeight="15" x14ac:dyDescent="0.25"/>
  <cols>
    <col min="1" max="1" width="21.28515625" style="187" customWidth="1"/>
    <col min="2" max="2" width="5.7109375" style="109" customWidth="1"/>
    <col min="3" max="3" width="9.140625" style="109" customWidth="1"/>
    <col min="4" max="4" width="9.85546875" style="109" customWidth="1"/>
    <col min="5" max="5" width="9.28515625" style="109" customWidth="1"/>
    <col min="6" max="6" width="8.7109375" style="109" customWidth="1"/>
    <col min="7" max="7" width="8.42578125" style="109" customWidth="1"/>
    <col min="8" max="8" width="9.140625" style="109" bestFit="1" customWidth="1"/>
    <col min="9" max="9" width="9.5703125" style="109" customWidth="1"/>
    <col min="10" max="10" width="18.5703125" style="163" customWidth="1"/>
    <col min="11" max="16384" width="8.85546875" style="163"/>
  </cols>
  <sheetData>
    <row r="1" spans="1:10" ht="15.75" x14ac:dyDescent="0.25">
      <c r="A1" s="286" t="s">
        <v>1074</v>
      </c>
      <c r="B1" s="286"/>
      <c r="C1" s="286"/>
      <c r="D1" s="286"/>
      <c r="E1" s="286"/>
      <c r="F1" s="286"/>
      <c r="G1" s="286"/>
      <c r="H1" s="286"/>
      <c r="I1" s="286"/>
      <c r="J1" s="286"/>
    </row>
    <row r="2" spans="1:10" ht="15.75" x14ac:dyDescent="0.25">
      <c r="A2" s="340" t="s">
        <v>1073</v>
      </c>
      <c r="B2" s="340"/>
      <c r="C2" s="340"/>
      <c r="D2" s="340"/>
      <c r="E2" s="340"/>
      <c r="F2" s="340"/>
      <c r="G2" s="340"/>
      <c r="H2" s="340"/>
      <c r="I2" s="340"/>
      <c r="J2" s="340"/>
    </row>
    <row r="3" spans="1:10" ht="15.75" customHeight="1" x14ac:dyDescent="0.25">
      <c r="A3" s="179"/>
      <c r="B3" s="163"/>
      <c r="C3" s="180"/>
      <c r="D3" s="180"/>
      <c r="E3" s="180"/>
      <c r="F3" s="180"/>
      <c r="G3" s="180"/>
      <c r="H3" s="341" t="s">
        <v>905</v>
      </c>
      <c r="I3" s="341"/>
      <c r="J3" s="341"/>
    </row>
    <row r="4" spans="1:10" ht="90.75" customHeight="1" x14ac:dyDescent="0.25">
      <c r="A4" s="164" t="s">
        <v>867</v>
      </c>
      <c r="B4" s="164" t="s">
        <v>866</v>
      </c>
      <c r="C4" s="164" t="s">
        <v>865</v>
      </c>
      <c r="D4" s="164" t="s">
        <v>978</v>
      </c>
      <c r="E4" s="164" t="s">
        <v>979</v>
      </c>
      <c r="F4" s="164" t="s">
        <v>860</v>
      </c>
      <c r="G4" s="164" t="s">
        <v>861</v>
      </c>
      <c r="H4" s="164" t="s">
        <v>980</v>
      </c>
      <c r="I4" s="164" t="s">
        <v>842</v>
      </c>
      <c r="J4" s="164" t="s">
        <v>868</v>
      </c>
    </row>
    <row r="5" spans="1:10" x14ac:dyDescent="0.25">
      <c r="A5" s="337" t="s">
        <v>460</v>
      </c>
      <c r="B5" s="330" t="s">
        <v>461</v>
      </c>
      <c r="C5" s="332">
        <v>8761</v>
      </c>
      <c r="D5" s="181">
        <v>57107</v>
      </c>
      <c r="E5" s="181">
        <v>19754</v>
      </c>
      <c r="F5" s="181">
        <v>3173</v>
      </c>
      <c r="G5" s="181">
        <v>4969</v>
      </c>
      <c r="H5" s="181">
        <v>82619</v>
      </c>
      <c r="I5" s="181">
        <v>167622</v>
      </c>
      <c r="J5" s="337" t="s">
        <v>1056</v>
      </c>
    </row>
    <row r="6" spans="1:10" ht="16.5" customHeight="1" x14ac:dyDescent="0.25">
      <c r="A6" s="337"/>
      <c r="B6" s="330"/>
      <c r="C6" s="332"/>
      <c r="D6" s="182" t="s">
        <v>462</v>
      </c>
      <c r="E6" s="182" t="s">
        <v>463</v>
      </c>
      <c r="F6" s="182" t="s">
        <v>464</v>
      </c>
      <c r="G6" s="182" t="s">
        <v>465</v>
      </c>
      <c r="H6" s="182" t="s">
        <v>466</v>
      </c>
      <c r="I6" s="182" t="s">
        <v>467</v>
      </c>
      <c r="J6" s="337"/>
    </row>
    <row r="7" spans="1:10" ht="16.5" customHeight="1" x14ac:dyDescent="0.25">
      <c r="A7" s="337"/>
      <c r="B7" s="330" t="s">
        <v>468</v>
      </c>
      <c r="C7" s="332">
        <v>9022</v>
      </c>
      <c r="D7" s="181">
        <v>38686</v>
      </c>
      <c r="E7" s="181">
        <v>13155</v>
      </c>
      <c r="F7" s="182">
        <v>320</v>
      </c>
      <c r="G7" s="181">
        <v>3381</v>
      </c>
      <c r="H7" s="181">
        <v>75577</v>
      </c>
      <c r="I7" s="181">
        <v>131119</v>
      </c>
      <c r="J7" s="337"/>
    </row>
    <row r="8" spans="1:10" ht="16.5" customHeight="1" x14ac:dyDescent="0.25">
      <c r="A8" s="337"/>
      <c r="B8" s="330"/>
      <c r="C8" s="332"/>
      <c r="D8" s="182" t="s">
        <v>470</v>
      </c>
      <c r="E8" s="182" t="s">
        <v>471</v>
      </c>
      <c r="F8" s="182" t="s">
        <v>356</v>
      </c>
      <c r="G8" s="182" t="s">
        <v>472</v>
      </c>
      <c r="H8" s="182" t="s">
        <v>473</v>
      </c>
      <c r="I8" s="182" t="s">
        <v>474</v>
      </c>
      <c r="J8" s="337"/>
    </row>
    <row r="9" spans="1:10" ht="16.5" customHeight="1" x14ac:dyDescent="0.25">
      <c r="A9" s="337"/>
      <c r="B9" s="330" t="s">
        <v>469</v>
      </c>
      <c r="C9" s="332">
        <v>3089</v>
      </c>
      <c r="D9" s="181">
        <v>4210</v>
      </c>
      <c r="E9" s="181">
        <v>1549</v>
      </c>
      <c r="F9" s="182">
        <v>74</v>
      </c>
      <c r="G9" s="182">
        <v>867</v>
      </c>
      <c r="H9" s="181">
        <v>22629</v>
      </c>
      <c r="I9" s="181">
        <v>29329</v>
      </c>
      <c r="J9" s="337"/>
    </row>
    <row r="10" spans="1:10" ht="16.5" customHeight="1" x14ac:dyDescent="0.25">
      <c r="A10" s="337"/>
      <c r="B10" s="330"/>
      <c r="C10" s="332"/>
      <c r="D10" s="182" t="s">
        <v>475</v>
      </c>
      <c r="E10" s="182" t="s">
        <v>476</v>
      </c>
      <c r="F10" s="182" t="s">
        <v>477</v>
      </c>
      <c r="G10" s="182" t="s">
        <v>478</v>
      </c>
      <c r="H10" s="182" t="s">
        <v>479</v>
      </c>
      <c r="I10" s="182" t="s">
        <v>480</v>
      </c>
      <c r="J10" s="337"/>
    </row>
    <row r="11" spans="1:10" ht="16.5" customHeight="1" x14ac:dyDescent="0.25">
      <c r="A11" s="337" t="s">
        <v>481</v>
      </c>
      <c r="B11" s="330" t="s">
        <v>461</v>
      </c>
      <c r="C11" s="332">
        <v>19475</v>
      </c>
      <c r="D11" s="181">
        <v>111801</v>
      </c>
      <c r="E11" s="181">
        <v>22995</v>
      </c>
      <c r="F11" s="181">
        <v>3541</v>
      </c>
      <c r="G11" s="181">
        <v>9187</v>
      </c>
      <c r="H11" s="181">
        <v>249478</v>
      </c>
      <c r="I11" s="181">
        <v>397002</v>
      </c>
      <c r="J11" s="337" t="s">
        <v>1057</v>
      </c>
    </row>
    <row r="12" spans="1:10" ht="16.5" customHeight="1" x14ac:dyDescent="0.25">
      <c r="A12" s="337"/>
      <c r="B12" s="330"/>
      <c r="C12" s="332"/>
      <c r="D12" s="182" t="s">
        <v>482</v>
      </c>
      <c r="E12" s="182" t="s">
        <v>483</v>
      </c>
      <c r="F12" s="182" t="s">
        <v>484</v>
      </c>
      <c r="G12" s="182" t="s">
        <v>485</v>
      </c>
      <c r="H12" s="182" t="s">
        <v>486</v>
      </c>
      <c r="I12" s="182" t="s">
        <v>487</v>
      </c>
      <c r="J12" s="337"/>
    </row>
    <row r="13" spans="1:10" ht="16.5" customHeight="1" x14ac:dyDescent="0.25">
      <c r="A13" s="337"/>
      <c r="B13" s="330" t="s">
        <v>468</v>
      </c>
      <c r="C13" s="332">
        <v>43671</v>
      </c>
      <c r="D13" s="181">
        <v>129997</v>
      </c>
      <c r="E13" s="181">
        <v>26738</v>
      </c>
      <c r="F13" s="181">
        <v>1583</v>
      </c>
      <c r="G13" s="181">
        <v>14889</v>
      </c>
      <c r="H13" s="181">
        <v>345448</v>
      </c>
      <c r="I13" s="181">
        <v>518655</v>
      </c>
      <c r="J13" s="337"/>
    </row>
    <row r="14" spans="1:10" ht="16.5" customHeight="1" x14ac:dyDescent="0.25">
      <c r="A14" s="337"/>
      <c r="B14" s="330"/>
      <c r="C14" s="332"/>
      <c r="D14" s="182" t="s">
        <v>488</v>
      </c>
      <c r="E14" s="182" t="s">
        <v>489</v>
      </c>
      <c r="F14" s="182" t="s">
        <v>490</v>
      </c>
      <c r="G14" s="182" t="s">
        <v>491</v>
      </c>
      <c r="H14" s="182" t="s">
        <v>492</v>
      </c>
      <c r="I14" s="182" t="s">
        <v>493</v>
      </c>
      <c r="J14" s="337"/>
    </row>
    <row r="15" spans="1:10" ht="16.5" customHeight="1" x14ac:dyDescent="0.25">
      <c r="A15" s="337"/>
      <c r="B15" s="330" t="s">
        <v>469</v>
      </c>
      <c r="C15" s="332">
        <v>34893</v>
      </c>
      <c r="D15" s="181">
        <v>32943</v>
      </c>
      <c r="E15" s="181">
        <v>6776</v>
      </c>
      <c r="F15" s="182">
        <v>737</v>
      </c>
      <c r="G15" s="181">
        <v>7934</v>
      </c>
      <c r="H15" s="181">
        <v>160382</v>
      </c>
      <c r="I15" s="181">
        <v>208772</v>
      </c>
      <c r="J15" s="337"/>
    </row>
    <row r="16" spans="1:10" ht="16.5" customHeight="1" x14ac:dyDescent="0.25">
      <c r="A16" s="337"/>
      <c r="B16" s="330"/>
      <c r="C16" s="332"/>
      <c r="D16" s="182" t="s">
        <v>494</v>
      </c>
      <c r="E16" s="182" t="s">
        <v>495</v>
      </c>
      <c r="F16" s="182" t="s">
        <v>332</v>
      </c>
      <c r="G16" s="182" t="s">
        <v>496</v>
      </c>
      <c r="H16" s="182" t="s">
        <v>497</v>
      </c>
      <c r="I16" s="182" t="s">
        <v>498</v>
      </c>
      <c r="J16" s="337"/>
    </row>
    <row r="17" spans="1:10" ht="16.5" customHeight="1" x14ac:dyDescent="0.25">
      <c r="A17" s="337" t="s">
        <v>499</v>
      </c>
      <c r="B17" s="330" t="s">
        <v>461</v>
      </c>
      <c r="C17" s="332">
        <v>24606</v>
      </c>
      <c r="D17" s="181">
        <v>91484</v>
      </c>
      <c r="E17" s="181">
        <v>18816</v>
      </c>
      <c r="F17" s="181">
        <v>2881</v>
      </c>
      <c r="G17" s="181">
        <v>6912</v>
      </c>
      <c r="H17" s="181">
        <v>183781</v>
      </c>
      <c r="I17" s="181">
        <v>303874</v>
      </c>
      <c r="J17" s="337" t="s">
        <v>1058</v>
      </c>
    </row>
    <row r="18" spans="1:10" ht="16.5" customHeight="1" x14ac:dyDescent="0.25">
      <c r="A18" s="337"/>
      <c r="B18" s="330"/>
      <c r="C18" s="332"/>
      <c r="D18" s="182" t="s">
        <v>500</v>
      </c>
      <c r="E18" s="182" t="s">
        <v>501</v>
      </c>
      <c r="F18" s="182" t="s">
        <v>502</v>
      </c>
      <c r="G18" s="182" t="s">
        <v>478</v>
      </c>
      <c r="H18" s="182" t="s">
        <v>503</v>
      </c>
      <c r="I18" s="182" t="s">
        <v>504</v>
      </c>
      <c r="J18" s="337"/>
    </row>
    <row r="19" spans="1:10" ht="16.5" customHeight="1" x14ac:dyDescent="0.25">
      <c r="A19" s="337"/>
      <c r="B19" s="330" t="s">
        <v>468</v>
      </c>
      <c r="C19" s="332">
        <v>72288</v>
      </c>
      <c r="D19" s="181">
        <v>183409</v>
      </c>
      <c r="E19" s="181">
        <v>37723</v>
      </c>
      <c r="F19" s="181">
        <v>5957</v>
      </c>
      <c r="G19" s="181">
        <v>24850</v>
      </c>
      <c r="H19" s="181">
        <v>446233</v>
      </c>
      <c r="I19" s="181">
        <v>698172</v>
      </c>
      <c r="J19" s="337"/>
    </row>
    <row r="20" spans="1:10" ht="16.5" customHeight="1" x14ac:dyDescent="0.25">
      <c r="A20" s="337"/>
      <c r="B20" s="330"/>
      <c r="C20" s="332"/>
      <c r="D20" s="182" t="s">
        <v>505</v>
      </c>
      <c r="E20" s="182" t="s">
        <v>506</v>
      </c>
      <c r="F20" s="182" t="s">
        <v>507</v>
      </c>
      <c r="G20" s="182" t="s">
        <v>508</v>
      </c>
      <c r="H20" s="182" t="s">
        <v>509</v>
      </c>
      <c r="I20" s="182" t="s">
        <v>510</v>
      </c>
      <c r="J20" s="337"/>
    </row>
    <row r="21" spans="1:10" ht="16.5" customHeight="1" x14ac:dyDescent="0.25">
      <c r="A21" s="337"/>
      <c r="B21" s="330" t="s">
        <v>469</v>
      </c>
      <c r="C21" s="332">
        <v>47853</v>
      </c>
      <c r="D21" s="181">
        <v>56807</v>
      </c>
      <c r="E21" s="181">
        <v>11684</v>
      </c>
      <c r="F21" s="181">
        <v>1914</v>
      </c>
      <c r="G21" s="181">
        <v>8638</v>
      </c>
      <c r="H21" s="181">
        <v>241925</v>
      </c>
      <c r="I21" s="181">
        <v>320968</v>
      </c>
      <c r="J21" s="337"/>
    </row>
    <row r="22" spans="1:10" ht="16.5" customHeight="1" x14ac:dyDescent="0.25">
      <c r="A22" s="337"/>
      <c r="B22" s="330"/>
      <c r="C22" s="332"/>
      <c r="D22" s="182" t="s">
        <v>511</v>
      </c>
      <c r="E22" s="182" t="s">
        <v>512</v>
      </c>
      <c r="F22" s="182" t="s">
        <v>513</v>
      </c>
      <c r="G22" s="182" t="s">
        <v>514</v>
      </c>
      <c r="H22" s="182" t="s">
        <v>515</v>
      </c>
      <c r="I22" s="182" t="s">
        <v>516</v>
      </c>
      <c r="J22" s="337"/>
    </row>
    <row r="23" spans="1:10" ht="16.5" customHeight="1" x14ac:dyDescent="0.25">
      <c r="A23" s="337" t="s">
        <v>517</v>
      </c>
      <c r="B23" s="330" t="s">
        <v>461</v>
      </c>
      <c r="C23" s="332">
        <v>1924</v>
      </c>
      <c r="D23" s="181">
        <v>13482</v>
      </c>
      <c r="E23" s="181">
        <v>4664</v>
      </c>
      <c r="F23" s="182">
        <v>4</v>
      </c>
      <c r="G23" s="182">
        <v>224</v>
      </c>
      <c r="H23" s="181">
        <v>15639</v>
      </c>
      <c r="I23" s="181">
        <v>34013</v>
      </c>
      <c r="J23" s="337" t="s">
        <v>1059</v>
      </c>
    </row>
    <row r="24" spans="1:10" ht="16.5" customHeight="1" x14ac:dyDescent="0.25">
      <c r="A24" s="337"/>
      <c r="B24" s="330"/>
      <c r="C24" s="332"/>
      <c r="D24" s="182" t="s">
        <v>518</v>
      </c>
      <c r="E24" s="182" t="s">
        <v>519</v>
      </c>
      <c r="F24" s="182" t="s">
        <v>520</v>
      </c>
      <c r="G24" s="182" t="s">
        <v>521</v>
      </c>
      <c r="H24" s="182" t="s">
        <v>522</v>
      </c>
      <c r="I24" s="182" t="s">
        <v>523</v>
      </c>
      <c r="J24" s="337"/>
    </row>
    <row r="25" spans="1:10" ht="16.5" customHeight="1" x14ac:dyDescent="0.25">
      <c r="A25" s="337"/>
      <c r="B25" s="330" t="s">
        <v>468</v>
      </c>
      <c r="C25" s="332">
        <v>2318</v>
      </c>
      <c r="D25" s="181">
        <v>10093</v>
      </c>
      <c r="E25" s="181">
        <v>3491</v>
      </c>
      <c r="F25" s="182">
        <v>5</v>
      </c>
      <c r="G25" s="182">
        <v>157</v>
      </c>
      <c r="H25" s="181">
        <v>13253</v>
      </c>
      <c r="I25" s="181">
        <v>26999</v>
      </c>
      <c r="J25" s="337"/>
    </row>
    <row r="26" spans="1:10" ht="16.5" customHeight="1" x14ac:dyDescent="0.25">
      <c r="A26" s="337"/>
      <c r="B26" s="330"/>
      <c r="C26" s="332"/>
      <c r="D26" s="182" t="s">
        <v>524</v>
      </c>
      <c r="E26" s="182" t="s">
        <v>525</v>
      </c>
      <c r="F26" s="182" t="s">
        <v>520</v>
      </c>
      <c r="G26" s="182" t="s">
        <v>320</v>
      </c>
      <c r="H26" s="182" t="s">
        <v>526</v>
      </c>
      <c r="I26" s="182" t="s">
        <v>527</v>
      </c>
      <c r="J26" s="337"/>
    </row>
    <row r="27" spans="1:10" ht="16.5" customHeight="1" x14ac:dyDescent="0.25">
      <c r="A27" s="337"/>
      <c r="B27" s="330" t="s">
        <v>469</v>
      </c>
      <c r="C27" s="332">
        <v>2398</v>
      </c>
      <c r="D27" s="181">
        <v>3381</v>
      </c>
      <c r="E27" s="181">
        <v>1169</v>
      </c>
      <c r="F27" s="182">
        <v>5</v>
      </c>
      <c r="G27" s="182">
        <v>94</v>
      </c>
      <c r="H27" s="181">
        <v>7905</v>
      </c>
      <c r="I27" s="181">
        <v>12554</v>
      </c>
      <c r="J27" s="337"/>
    </row>
    <row r="28" spans="1:10" ht="16.5" customHeight="1" x14ac:dyDescent="0.25">
      <c r="A28" s="337"/>
      <c r="B28" s="330"/>
      <c r="C28" s="332"/>
      <c r="D28" s="182" t="s">
        <v>529</v>
      </c>
      <c r="E28" s="182" t="s">
        <v>530</v>
      </c>
      <c r="F28" s="182" t="s">
        <v>520</v>
      </c>
      <c r="G28" s="182" t="s">
        <v>262</v>
      </c>
      <c r="H28" s="182" t="s">
        <v>531</v>
      </c>
      <c r="I28" s="182" t="s">
        <v>532</v>
      </c>
      <c r="J28" s="337"/>
    </row>
    <row r="29" spans="1:10" ht="16.5" customHeight="1" x14ac:dyDescent="0.25">
      <c r="A29" s="337" t="s">
        <v>528</v>
      </c>
      <c r="B29" s="330" t="s">
        <v>461</v>
      </c>
      <c r="C29" s="332">
        <v>23480</v>
      </c>
      <c r="D29" s="181">
        <v>146704</v>
      </c>
      <c r="E29" s="181">
        <v>57605</v>
      </c>
      <c r="F29" s="181">
        <v>1075</v>
      </c>
      <c r="G29" s="181">
        <v>15231</v>
      </c>
      <c r="H29" s="181">
        <v>139076</v>
      </c>
      <c r="I29" s="181">
        <v>359691</v>
      </c>
      <c r="J29" s="337" t="s">
        <v>1060</v>
      </c>
    </row>
    <row r="30" spans="1:10" ht="16.5" customHeight="1" x14ac:dyDescent="0.25">
      <c r="A30" s="337"/>
      <c r="B30" s="330"/>
      <c r="C30" s="332"/>
      <c r="D30" s="182" t="s">
        <v>534</v>
      </c>
      <c r="E30" s="182" t="s">
        <v>535</v>
      </c>
      <c r="F30" s="182" t="s">
        <v>536</v>
      </c>
      <c r="G30" s="182" t="s">
        <v>537</v>
      </c>
      <c r="H30" s="182" t="s">
        <v>538</v>
      </c>
      <c r="I30" s="182" t="s">
        <v>539</v>
      </c>
      <c r="J30" s="337"/>
    </row>
    <row r="31" spans="1:10" ht="16.5" customHeight="1" x14ac:dyDescent="0.25">
      <c r="A31" s="337"/>
      <c r="B31" s="330" t="s">
        <v>468</v>
      </c>
      <c r="C31" s="332">
        <v>122916</v>
      </c>
      <c r="D31" s="181">
        <v>725220</v>
      </c>
      <c r="E31" s="181">
        <v>284765</v>
      </c>
      <c r="F31" s="181">
        <v>1812</v>
      </c>
      <c r="G31" s="181">
        <v>7568</v>
      </c>
      <c r="H31" s="181">
        <v>647378</v>
      </c>
      <c r="I31" s="181">
        <v>1666743</v>
      </c>
      <c r="J31" s="337"/>
    </row>
    <row r="32" spans="1:10" ht="16.5" customHeight="1" x14ac:dyDescent="0.25">
      <c r="A32" s="337"/>
      <c r="B32" s="330"/>
      <c r="C32" s="332"/>
      <c r="D32" s="182" t="s">
        <v>540</v>
      </c>
      <c r="E32" s="182" t="s">
        <v>541</v>
      </c>
      <c r="F32" s="182" t="s">
        <v>542</v>
      </c>
      <c r="G32" s="182" t="s">
        <v>543</v>
      </c>
      <c r="H32" s="182" t="s">
        <v>544</v>
      </c>
      <c r="I32" s="182" t="s">
        <v>545</v>
      </c>
      <c r="J32" s="337"/>
    </row>
    <row r="33" spans="1:10" ht="16.5" customHeight="1" x14ac:dyDescent="0.25">
      <c r="A33" s="337"/>
      <c r="B33" s="330" t="s">
        <v>469</v>
      </c>
      <c r="C33" s="332">
        <v>133111</v>
      </c>
      <c r="D33" s="181">
        <v>170285</v>
      </c>
      <c r="E33" s="181">
        <v>66864</v>
      </c>
      <c r="F33" s="181">
        <v>1750</v>
      </c>
      <c r="G33" s="181">
        <v>5573</v>
      </c>
      <c r="H33" s="181">
        <v>399438</v>
      </c>
      <c r="I33" s="181">
        <v>643910</v>
      </c>
      <c r="J33" s="337"/>
    </row>
    <row r="34" spans="1:10" ht="16.5" customHeight="1" x14ac:dyDescent="0.25">
      <c r="A34" s="337"/>
      <c r="B34" s="330"/>
      <c r="C34" s="332"/>
      <c r="D34" s="182" t="s">
        <v>546</v>
      </c>
      <c r="E34" s="182" t="s">
        <v>547</v>
      </c>
      <c r="F34" s="182" t="s">
        <v>298</v>
      </c>
      <c r="G34" s="182" t="s">
        <v>548</v>
      </c>
      <c r="H34" s="182" t="s">
        <v>549</v>
      </c>
      <c r="I34" s="182" t="s">
        <v>550</v>
      </c>
      <c r="J34" s="337"/>
    </row>
    <row r="35" spans="1:10" ht="16.5" customHeight="1" x14ac:dyDescent="0.25">
      <c r="A35" s="337" t="s">
        <v>533</v>
      </c>
      <c r="B35" s="330" t="s">
        <v>461</v>
      </c>
      <c r="C35" s="334">
        <v>330</v>
      </c>
      <c r="D35" s="182">
        <v>439</v>
      </c>
      <c r="E35" s="182">
        <v>170</v>
      </c>
      <c r="F35" s="182">
        <v>12</v>
      </c>
      <c r="G35" s="182">
        <v>72</v>
      </c>
      <c r="H35" s="182">
        <v>899</v>
      </c>
      <c r="I35" s="181">
        <v>1592</v>
      </c>
      <c r="J35" s="337" t="s">
        <v>1061</v>
      </c>
    </row>
    <row r="36" spans="1:10" ht="16.5" customHeight="1" x14ac:dyDescent="0.25">
      <c r="A36" s="337"/>
      <c r="B36" s="330"/>
      <c r="C36" s="334"/>
      <c r="D36" s="182" t="s">
        <v>552</v>
      </c>
      <c r="E36" s="182" t="s">
        <v>553</v>
      </c>
      <c r="F36" s="182" t="s">
        <v>490</v>
      </c>
      <c r="G36" s="182" t="s">
        <v>554</v>
      </c>
      <c r="H36" s="182" t="s">
        <v>555</v>
      </c>
      <c r="I36" s="182" t="s">
        <v>556</v>
      </c>
      <c r="J36" s="337"/>
    </row>
    <row r="37" spans="1:10" ht="16.5" customHeight="1" x14ac:dyDescent="0.25">
      <c r="A37" s="337"/>
      <c r="B37" s="330" t="s">
        <v>468</v>
      </c>
      <c r="C37" s="332">
        <v>3547</v>
      </c>
      <c r="D37" s="181">
        <v>4168</v>
      </c>
      <c r="E37" s="181">
        <v>1624</v>
      </c>
      <c r="F37" s="182">
        <v>89</v>
      </c>
      <c r="G37" s="182">
        <v>467</v>
      </c>
      <c r="H37" s="181">
        <v>10701</v>
      </c>
      <c r="I37" s="181">
        <v>17049</v>
      </c>
      <c r="J37" s="337"/>
    </row>
    <row r="38" spans="1:10" ht="16.5" customHeight="1" x14ac:dyDescent="0.25">
      <c r="A38" s="337"/>
      <c r="B38" s="330"/>
      <c r="C38" s="332"/>
      <c r="D38" s="182" t="s">
        <v>557</v>
      </c>
      <c r="E38" s="182" t="s">
        <v>558</v>
      </c>
      <c r="F38" s="182" t="s">
        <v>559</v>
      </c>
      <c r="G38" s="182" t="s">
        <v>560</v>
      </c>
      <c r="H38" s="182" t="s">
        <v>561</v>
      </c>
      <c r="I38" s="182" t="s">
        <v>562</v>
      </c>
      <c r="J38" s="337"/>
    </row>
    <row r="39" spans="1:10" ht="16.5" customHeight="1" x14ac:dyDescent="0.25">
      <c r="A39" s="337"/>
      <c r="B39" s="330" t="s">
        <v>469</v>
      </c>
      <c r="C39" s="332">
        <v>9521</v>
      </c>
      <c r="D39" s="181">
        <v>4674</v>
      </c>
      <c r="E39" s="181">
        <v>1825</v>
      </c>
      <c r="F39" s="182">
        <v>120</v>
      </c>
      <c r="G39" s="182">
        <v>724</v>
      </c>
      <c r="H39" s="181">
        <v>18502</v>
      </c>
      <c r="I39" s="181">
        <v>25845</v>
      </c>
      <c r="J39" s="337"/>
    </row>
    <row r="40" spans="1:10" ht="16.5" customHeight="1" x14ac:dyDescent="0.25">
      <c r="A40" s="337"/>
      <c r="B40" s="330"/>
      <c r="C40" s="332"/>
      <c r="D40" s="182" t="s">
        <v>563</v>
      </c>
      <c r="E40" s="182" t="s">
        <v>455</v>
      </c>
      <c r="F40" s="182" t="s">
        <v>298</v>
      </c>
      <c r="G40" s="182" t="s">
        <v>564</v>
      </c>
      <c r="H40" s="182" t="s">
        <v>565</v>
      </c>
      <c r="I40" s="182" t="s">
        <v>566</v>
      </c>
      <c r="J40" s="337"/>
    </row>
    <row r="41" spans="1:10" ht="16.5" customHeight="1" x14ac:dyDescent="0.25">
      <c r="A41" s="337" t="s">
        <v>567</v>
      </c>
      <c r="B41" s="330" t="s">
        <v>461</v>
      </c>
      <c r="C41" s="334">
        <v>141</v>
      </c>
      <c r="D41" s="182">
        <v>685</v>
      </c>
      <c r="E41" s="182">
        <v>269</v>
      </c>
      <c r="F41" s="182">
        <v>17</v>
      </c>
      <c r="G41" s="182">
        <v>14</v>
      </c>
      <c r="H41" s="181">
        <v>1255</v>
      </c>
      <c r="I41" s="181">
        <v>2240</v>
      </c>
      <c r="J41" s="337" t="s">
        <v>1062</v>
      </c>
    </row>
    <row r="42" spans="1:10" ht="16.5" customHeight="1" x14ac:dyDescent="0.25">
      <c r="A42" s="337"/>
      <c r="B42" s="330"/>
      <c r="C42" s="334"/>
      <c r="D42" s="182" t="s">
        <v>568</v>
      </c>
      <c r="E42" s="182" t="s">
        <v>569</v>
      </c>
      <c r="F42" s="182" t="s">
        <v>570</v>
      </c>
      <c r="G42" s="182" t="s">
        <v>571</v>
      </c>
      <c r="H42" s="182" t="s">
        <v>572</v>
      </c>
      <c r="I42" s="182" t="s">
        <v>573</v>
      </c>
      <c r="J42" s="337"/>
    </row>
    <row r="43" spans="1:10" ht="16.5" customHeight="1" x14ac:dyDescent="0.25">
      <c r="A43" s="337"/>
      <c r="B43" s="330" t="s">
        <v>468</v>
      </c>
      <c r="C43" s="334">
        <v>492</v>
      </c>
      <c r="D43" s="181">
        <v>1640</v>
      </c>
      <c r="E43" s="182">
        <v>644</v>
      </c>
      <c r="F43" s="182">
        <v>18</v>
      </c>
      <c r="G43" s="182">
        <v>94</v>
      </c>
      <c r="H43" s="181">
        <v>2087</v>
      </c>
      <c r="I43" s="181">
        <v>4483</v>
      </c>
      <c r="J43" s="337"/>
    </row>
    <row r="44" spans="1:10" ht="16.5" customHeight="1" x14ac:dyDescent="0.25">
      <c r="A44" s="337"/>
      <c r="B44" s="330"/>
      <c r="C44" s="334"/>
      <c r="D44" s="182" t="s">
        <v>574</v>
      </c>
      <c r="E44" s="182" t="s">
        <v>575</v>
      </c>
      <c r="F44" s="182" t="s">
        <v>445</v>
      </c>
      <c r="G44" s="182" t="s">
        <v>576</v>
      </c>
      <c r="H44" s="182" t="s">
        <v>577</v>
      </c>
      <c r="I44" s="182" t="s">
        <v>578</v>
      </c>
      <c r="J44" s="337"/>
    </row>
    <row r="45" spans="1:10" ht="16.5" customHeight="1" x14ac:dyDescent="0.25">
      <c r="A45" s="337"/>
      <c r="B45" s="330" t="s">
        <v>469</v>
      </c>
      <c r="C45" s="334">
        <v>244</v>
      </c>
      <c r="D45" s="182">
        <v>460</v>
      </c>
      <c r="E45" s="182">
        <v>181</v>
      </c>
      <c r="F45" s="182">
        <v>5</v>
      </c>
      <c r="G45" s="182">
        <v>22</v>
      </c>
      <c r="H45" s="182">
        <v>856</v>
      </c>
      <c r="I45" s="181">
        <v>1524</v>
      </c>
      <c r="J45" s="337"/>
    </row>
    <row r="46" spans="1:10" ht="16.5" customHeight="1" x14ac:dyDescent="0.25">
      <c r="A46" s="337"/>
      <c r="B46" s="330"/>
      <c r="C46" s="334"/>
      <c r="D46" s="182" t="s">
        <v>579</v>
      </c>
      <c r="E46" s="182" t="s">
        <v>580</v>
      </c>
      <c r="F46" s="182" t="s">
        <v>250</v>
      </c>
      <c r="G46" s="182" t="s">
        <v>581</v>
      </c>
      <c r="H46" s="182" t="s">
        <v>582</v>
      </c>
      <c r="I46" s="182" t="s">
        <v>583</v>
      </c>
      <c r="J46" s="337"/>
    </row>
    <row r="47" spans="1:10" ht="16.5" customHeight="1" x14ac:dyDescent="0.25">
      <c r="A47" s="337" t="s">
        <v>584</v>
      </c>
      <c r="B47" s="330" t="s">
        <v>461</v>
      </c>
      <c r="C47" s="332">
        <v>1948</v>
      </c>
      <c r="D47" s="181">
        <v>6463</v>
      </c>
      <c r="E47" s="181">
        <v>2098</v>
      </c>
      <c r="F47" s="182">
        <v>185</v>
      </c>
      <c r="G47" s="182">
        <v>368</v>
      </c>
      <c r="H47" s="181">
        <v>23677</v>
      </c>
      <c r="I47" s="181">
        <v>32791</v>
      </c>
      <c r="J47" s="337" t="s">
        <v>1063</v>
      </c>
    </row>
    <row r="48" spans="1:10" ht="16.5" customHeight="1" x14ac:dyDescent="0.25">
      <c r="A48" s="337"/>
      <c r="B48" s="330"/>
      <c r="C48" s="332"/>
      <c r="D48" s="182" t="s">
        <v>586</v>
      </c>
      <c r="E48" s="182" t="s">
        <v>587</v>
      </c>
      <c r="F48" s="182" t="s">
        <v>588</v>
      </c>
      <c r="G48" s="182" t="s">
        <v>589</v>
      </c>
      <c r="H48" s="182" t="s">
        <v>590</v>
      </c>
      <c r="I48" s="182" t="s">
        <v>591</v>
      </c>
      <c r="J48" s="337"/>
    </row>
    <row r="49" spans="1:10" ht="16.5" customHeight="1" x14ac:dyDescent="0.25">
      <c r="A49" s="337"/>
      <c r="B49" s="330" t="s">
        <v>468</v>
      </c>
      <c r="C49" s="332">
        <v>8590</v>
      </c>
      <c r="D49" s="181">
        <v>19512</v>
      </c>
      <c r="E49" s="181">
        <v>7219</v>
      </c>
      <c r="F49" s="182">
        <v>314</v>
      </c>
      <c r="G49" s="181">
        <v>2417</v>
      </c>
      <c r="H49" s="181">
        <v>72680</v>
      </c>
      <c r="I49" s="181">
        <v>102142</v>
      </c>
      <c r="J49" s="337"/>
    </row>
    <row r="50" spans="1:10" ht="16.5" customHeight="1" x14ac:dyDescent="0.25">
      <c r="A50" s="337"/>
      <c r="B50" s="330"/>
      <c r="C50" s="332"/>
      <c r="D50" s="182" t="s">
        <v>592</v>
      </c>
      <c r="E50" s="182" t="s">
        <v>593</v>
      </c>
      <c r="F50" s="182" t="s">
        <v>445</v>
      </c>
      <c r="G50" s="182" t="s">
        <v>478</v>
      </c>
      <c r="H50" s="182" t="s">
        <v>594</v>
      </c>
      <c r="I50" s="182" t="s">
        <v>595</v>
      </c>
      <c r="J50" s="337"/>
    </row>
    <row r="51" spans="1:10" ht="16.5" customHeight="1" x14ac:dyDescent="0.25">
      <c r="A51" s="337"/>
      <c r="B51" s="330" t="s">
        <v>469</v>
      </c>
      <c r="C51" s="332">
        <v>8621</v>
      </c>
      <c r="D51" s="181">
        <v>13648</v>
      </c>
      <c r="E51" s="181">
        <v>5282</v>
      </c>
      <c r="F51" s="182">
        <v>173</v>
      </c>
      <c r="G51" s="181">
        <v>1606</v>
      </c>
      <c r="H51" s="181">
        <v>59996</v>
      </c>
      <c r="I51" s="181">
        <v>80705</v>
      </c>
      <c r="J51" s="337"/>
    </row>
    <row r="52" spans="1:10" ht="16.5" customHeight="1" x14ac:dyDescent="0.25">
      <c r="A52" s="337"/>
      <c r="B52" s="330"/>
      <c r="C52" s="332"/>
      <c r="D52" s="182" t="s">
        <v>597</v>
      </c>
      <c r="E52" s="182" t="s">
        <v>598</v>
      </c>
      <c r="F52" s="182" t="s">
        <v>250</v>
      </c>
      <c r="G52" s="182" t="s">
        <v>263</v>
      </c>
      <c r="H52" s="182" t="s">
        <v>599</v>
      </c>
      <c r="I52" s="182" t="s">
        <v>600</v>
      </c>
      <c r="J52" s="337"/>
    </row>
    <row r="53" spans="1:10" ht="16.5" customHeight="1" x14ac:dyDescent="0.25">
      <c r="A53" s="337" t="s">
        <v>551</v>
      </c>
      <c r="B53" s="330" t="s">
        <v>461</v>
      </c>
      <c r="C53" s="332">
        <v>2069</v>
      </c>
      <c r="D53" s="181">
        <v>10007</v>
      </c>
      <c r="E53" s="181">
        <v>2526</v>
      </c>
      <c r="F53" s="182">
        <v>248</v>
      </c>
      <c r="G53" s="182">
        <v>298</v>
      </c>
      <c r="H53" s="181">
        <v>19554</v>
      </c>
      <c r="I53" s="181">
        <v>32633</v>
      </c>
      <c r="J53" s="337" t="s">
        <v>1064</v>
      </c>
    </row>
    <row r="54" spans="1:10" ht="16.5" customHeight="1" x14ac:dyDescent="0.25">
      <c r="A54" s="337"/>
      <c r="B54" s="330"/>
      <c r="C54" s="332"/>
      <c r="D54" s="182" t="s">
        <v>550</v>
      </c>
      <c r="E54" s="182" t="s">
        <v>603</v>
      </c>
      <c r="F54" s="182" t="s">
        <v>604</v>
      </c>
      <c r="G54" s="182" t="s">
        <v>605</v>
      </c>
      <c r="H54" s="182" t="s">
        <v>606</v>
      </c>
      <c r="I54" s="182" t="s">
        <v>607</v>
      </c>
      <c r="J54" s="337"/>
    </row>
    <row r="55" spans="1:10" ht="16.5" customHeight="1" x14ac:dyDescent="0.25">
      <c r="A55" s="337"/>
      <c r="B55" s="330" t="s">
        <v>468</v>
      </c>
      <c r="C55" s="332">
        <v>9908</v>
      </c>
      <c r="D55" s="181">
        <v>30154</v>
      </c>
      <c r="E55" s="181">
        <v>7611</v>
      </c>
      <c r="F55" s="182">
        <v>363</v>
      </c>
      <c r="G55" s="181">
        <v>1293</v>
      </c>
      <c r="H55" s="181">
        <v>62773</v>
      </c>
      <c r="I55" s="181">
        <v>102194</v>
      </c>
      <c r="J55" s="337"/>
    </row>
    <row r="56" spans="1:10" x14ac:dyDescent="0.25">
      <c r="A56" s="337"/>
      <c r="B56" s="330"/>
      <c r="C56" s="332"/>
      <c r="D56" s="182" t="s">
        <v>608</v>
      </c>
      <c r="E56" s="182" t="s">
        <v>609</v>
      </c>
      <c r="F56" s="182" t="s">
        <v>445</v>
      </c>
      <c r="G56" s="182" t="s">
        <v>610</v>
      </c>
      <c r="H56" s="182" t="s">
        <v>611</v>
      </c>
      <c r="I56" s="182" t="s">
        <v>612</v>
      </c>
      <c r="J56" s="337"/>
    </row>
    <row r="57" spans="1:10" x14ac:dyDescent="0.25">
      <c r="A57" s="337"/>
      <c r="B57" s="330" t="s">
        <v>469</v>
      </c>
      <c r="C57" s="332">
        <v>7917</v>
      </c>
      <c r="D57" s="181">
        <v>16678</v>
      </c>
      <c r="E57" s="181">
        <v>4210</v>
      </c>
      <c r="F57" s="182">
        <v>159</v>
      </c>
      <c r="G57" s="182">
        <v>728</v>
      </c>
      <c r="H57" s="181">
        <v>40761</v>
      </c>
      <c r="I57" s="181">
        <v>62536</v>
      </c>
      <c r="J57" s="337"/>
    </row>
    <row r="58" spans="1:10" x14ac:dyDescent="0.25">
      <c r="A58" s="337"/>
      <c r="B58" s="330"/>
      <c r="C58" s="332"/>
      <c r="D58" s="182" t="s">
        <v>613</v>
      </c>
      <c r="E58" s="182" t="s">
        <v>614</v>
      </c>
      <c r="F58" s="182" t="s">
        <v>250</v>
      </c>
      <c r="G58" s="182" t="s">
        <v>615</v>
      </c>
      <c r="H58" s="182" t="s">
        <v>616</v>
      </c>
      <c r="I58" s="182" t="s">
        <v>617</v>
      </c>
      <c r="J58" s="337"/>
    </row>
    <row r="59" spans="1:10" x14ac:dyDescent="0.25">
      <c r="A59" s="337" t="s">
        <v>618</v>
      </c>
      <c r="B59" s="330" t="s">
        <v>461</v>
      </c>
      <c r="C59" s="334">
        <v>7</v>
      </c>
      <c r="D59" s="182">
        <v>40</v>
      </c>
      <c r="E59" s="182">
        <v>16</v>
      </c>
      <c r="F59" s="182">
        <v>1</v>
      </c>
      <c r="G59" s="182">
        <v>0</v>
      </c>
      <c r="H59" s="182">
        <v>79</v>
      </c>
      <c r="I59" s="182">
        <v>136</v>
      </c>
      <c r="J59" s="337" t="s">
        <v>1065</v>
      </c>
    </row>
    <row r="60" spans="1:10" x14ac:dyDescent="0.25">
      <c r="A60" s="337"/>
      <c r="B60" s="330"/>
      <c r="C60" s="334"/>
      <c r="D60" s="182" t="s">
        <v>619</v>
      </c>
      <c r="E60" s="182" t="s">
        <v>620</v>
      </c>
      <c r="F60" s="182" t="s">
        <v>621</v>
      </c>
      <c r="G60" s="182">
        <v>0</v>
      </c>
      <c r="H60" s="182" t="s">
        <v>622</v>
      </c>
      <c r="I60" s="182" t="s">
        <v>623</v>
      </c>
      <c r="J60" s="337"/>
    </row>
    <row r="61" spans="1:10" x14ac:dyDescent="0.25">
      <c r="A61" s="337"/>
      <c r="B61" s="330" t="s">
        <v>468</v>
      </c>
      <c r="C61" s="334">
        <v>61</v>
      </c>
      <c r="D61" s="182">
        <v>245</v>
      </c>
      <c r="E61" s="182">
        <v>96</v>
      </c>
      <c r="F61" s="182">
        <v>2</v>
      </c>
      <c r="G61" s="182">
        <v>3</v>
      </c>
      <c r="H61" s="182">
        <v>582</v>
      </c>
      <c r="I61" s="182">
        <v>928</v>
      </c>
      <c r="J61" s="337"/>
    </row>
    <row r="62" spans="1:10" x14ac:dyDescent="0.25">
      <c r="A62" s="337"/>
      <c r="B62" s="330"/>
      <c r="C62" s="334"/>
      <c r="D62" s="182" t="s">
        <v>624</v>
      </c>
      <c r="E62" s="182" t="s">
        <v>625</v>
      </c>
      <c r="F62" s="182" t="s">
        <v>626</v>
      </c>
      <c r="G62" s="182" t="s">
        <v>303</v>
      </c>
      <c r="H62" s="182" t="s">
        <v>627</v>
      </c>
      <c r="I62" s="182" t="s">
        <v>628</v>
      </c>
      <c r="J62" s="337"/>
    </row>
    <row r="63" spans="1:10" x14ac:dyDescent="0.25">
      <c r="A63" s="337"/>
      <c r="B63" s="330" t="s">
        <v>469</v>
      </c>
      <c r="C63" s="334">
        <v>115</v>
      </c>
      <c r="D63" s="182">
        <v>347</v>
      </c>
      <c r="E63" s="182">
        <v>136</v>
      </c>
      <c r="F63" s="182">
        <v>2</v>
      </c>
      <c r="G63" s="182">
        <v>4</v>
      </c>
      <c r="H63" s="182">
        <v>610</v>
      </c>
      <c r="I63" s="181">
        <v>1099</v>
      </c>
      <c r="J63" s="337"/>
    </row>
    <row r="64" spans="1:10" x14ac:dyDescent="0.25">
      <c r="A64" s="337"/>
      <c r="B64" s="330"/>
      <c r="C64" s="334"/>
      <c r="D64" s="182" t="s">
        <v>561</v>
      </c>
      <c r="E64" s="182" t="s">
        <v>629</v>
      </c>
      <c r="F64" s="182" t="s">
        <v>630</v>
      </c>
      <c r="G64" s="182" t="s">
        <v>356</v>
      </c>
      <c r="H64" s="182" t="s">
        <v>631</v>
      </c>
      <c r="I64" s="182" t="s">
        <v>632</v>
      </c>
      <c r="J64" s="337"/>
    </row>
    <row r="65" spans="1:10" x14ac:dyDescent="0.25">
      <c r="A65" s="337" t="s">
        <v>633</v>
      </c>
      <c r="B65" s="330" t="s">
        <v>461</v>
      </c>
      <c r="C65" s="332">
        <v>1795</v>
      </c>
      <c r="D65" s="181">
        <v>7385</v>
      </c>
      <c r="E65" s="181">
        <v>1864</v>
      </c>
      <c r="F65" s="182">
        <v>245</v>
      </c>
      <c r="G65" s="182">
        <v>435</v>
      </c>
      <c r="H65" s="181">
        <v>16376</v>
      </c>
      <c r="I65" s="181">
        <v>26305</v>
      </c>
      <c r="J65" s="337" t="s">
        <v>1066</v>
      </c>
    </row>
    <row r="66" spans="1:10" x14ac:dyDescent="0.25">
      <c r="A66" s="337"/>
      <c r="B66" s="330"/>
      <c r="C66" s="332"/>
      <c r="D66" s="182" t="s">
        <v>634</v>
      </c>
      <c r="E66" s="182" t="s">
        <v>635</v>
      </c>
      <c r="F66" s="182" t="s">
        <v>636</v>
      </c>
      <c r="G66" s="182" t="s">
        <v>257</v>
      </c>
      <c r="H66" s="182" t="s">
        <v>637</v>
      </c>
      <c r="I66" s="182" t="s">
        <v>638</v>
      </c>
      <c r="J66" s="337"/>
    </row>
    <row r="67" spans="1:10" x14ac:dyDescent="0.25">
      <c r="A67" s="337"/>
      <c r="B67" s="330" t="s">
        <v>468</v>
      </c>
      <c r="C67" s="332">
        <v>1759</v>
      </c>
      <c r="D67" s="181">
        <v>4684</v>
      </c>
      <c r="E67" s="181">
        <v>1182</v>
      </c>
      <c r="F67" s="182">
        <v>64</v>
      </c>
      <c r="G67" s="182">
        <v>341</v>
      </c>
      <c r="H67" s="181">
        <v>13326</v>
      </c>
      <c r="I67" s="181">
        <v>19597</v>
      </c>
      <c r="J67" s="337"/>
    </row>
    <row r="68" spans="1:10" x14ac:dyDescent="0.25">
      <c r="A68" s="337"/>
      <c r="B68" s="330"/>
      <c r="C68" s="332"/>
      <c r="D68" s="182" t="s">
        <v>639</v>
      </c>
      <c r="E68" s="182" t="s">
        <v>640</v>
      </c>
      <c r="F68" s="182" t="s">
        <v>490</v>
      </c>
      <c r="G68" s="182" t="s">
        <v>495</v>
      </c>
      <c r="H68" s="182" t="s">
        <v>641</v>
      </c>
      <c r="I68" s="182" t="s">
        <v>642</v>
      </c>
      <c r="J68" s="337"/>
    </row>
    <row r="69" spans="1:10" x14ac:dyDescent="0.25">
      <c r="A69" s="337"/>
      <c r="B69" s="330" t="s">
        <v>469</v>
      </c>
      <c r="C69" s="332">
        <v>1431</v>
      </c>
      <c r="D69" s="181">
        <v>1364</v>
      </c>
      <c r="E69" s="182">
        <v>344</v>
      </c>
      <c r="F69" s="182">
        <v>29</v>
      </c>
      <c r="G69" s="182">
        <v>232</v>
      </c>
      <c r="H69" s="181">
        <v>8245</v>
      </c>
      <c r="I69" s="181">
        <v>10214</v>
      </c>
      <c r="J69" s="337"/>
    </row>
    <row r="70" spans="1:10" x14ac:dyDescent="0.25">
      <c r="A70" s="337"/>
      <c r="B70" s="330"/>
      <c r="C70" s="332"/>
      <c r="D70" s="182" t="s">
        <v>643</v>
      </c>
      <c r="E70" s="182" t="s">
        <v>644</v>
      </c>
      <c r="F70" s="182" t="s">
        <v>250</v>
      </c>
      <c r="G70" s="182" t="s">
        <v>645</v>
      </c>
      <c r="H70" s="182" t="s">
        <v>646</v>
      </c>
      <c r="I70" s="182" t="s">
        <v>647</v>
      </c>
      <c r="J70" s="337"/>
    </row>
    <row r="71" spans="1:10" x14ac:dyDescent="0.25">
      <c r="A71" s="337" t="s">
        <v>648</v>
      </c>
      <c r="B71" s="330" t="s">
        <v>461</v>
      </c>
      <c r="C71" s="332">
        <v>8480</v>
      </c>
      <c r="D71" s="181">
        <v>61887</v>
      </c>
      <c r="E71" s="181">
        <v>15622</v>
      </c>
      <c r="F71" s="181">
        <v>1156</v>
      </c>
      <c r="G71" s="181">
        <v>2548</v>
      </c>
      <c r="H71" s="181">
        <v>70853</v>
      </c>
      <c r="I71" s="181">
        <v>152066</v>
      </c>
      <c r="J71" s="337" t="s">
        <v>1067</v>
      </c>
    </row>
    <row r="72" spans="1:10" x14ac:dyDescent="0.25">
      <c r="A72" s="337"/>
      <c r="B72" s="330"/>
      <c r="C72" s="332"/>
      <c r="D72" s="182" t="s">
        <v>649</v>
      </c>
      <c r="E72" s="182" t="s">
        <v>650</v>
      </c>
      <c r="F72" s="182" t="s">
        <v>636</v>
      </c>
      <c r="G72" s="182" t="s">
        <v>651</v>
      </c>
      <c r="H72" s="182" t="s">
        <v>652</v>
      </c>
      <c r="I72" s="182" t="s">
        <v>653</v>
      </c>
      <c r="J72" s="337"/>
    </row>
    <row r="73" spans="1:10" x14ac:dyDescent="0.25">
      <c r="A73" s="337"/>
      <c r="B73" s="330" t="s">
        <v>468</v>
      </c>
      <c r="C73" s="332">
        <v>13376</v>
      </c>
      <c r="D73" s="181">
        <v>74476</v>
      </c>
      <c r="E73" s="181">
        <v>18799</v>
      </c>
      <c r="F73" s="182">
        <v>489</v>
      </c>
      <c r="G73" s="181">
        <v>3393</v>
      </c>
      <c r="H73" s="181">
        <v>97859</v>
      </c>
      <c r="I73" s="181">
        <v>195016</v>
      </c>
      <c r="J73" s="337"/>
    </row>
    <row r="74" spans="1:10" x14ac:dyDescent="0.25">
      <c r="A74" s="337"/>
      <c r="B74" s="330"/>
      <c r="C74" s="332"/>
      <c r="D74" s="182" t="s">
        <v>654</v>
      </c>
      <c r="E74" s="182" t="s">
        <v>655</v>
      </c>
      <c r="F74" s="182" t="s">
        <v>445</v>
      </c>
      <c r="G74" s="182" t="s">
        <v>656</v>
      </c>
      <c r="H74" s="182" t="s">
        <v>657</v>
      </c>
      <c r="I74" s="182" t="s">
        <v>658</v>
      </c>
      <c r="J74" s="337"/>
    </row>
    <row r="75" spans="1:10" x14ac:dyDescent="0.25">
      <c r="A75" s="337"/>
      <c r="B75" s="330" t="s">
        <v>469</v>
      </c>
      <c r="C75" s="332">
        <v>7360</v>
      </c>
      <c r="D75" s="181">
        <v>19568</v>
      </c>
      <c r="E75" s="181">
        <v>4940</v>
      </c>
      <c r="F75" s="182">
        <v>148</v>
      </c>
      <c r="G75" s="181">
        <v>1466</v>
      </c>
      <c r="H75" s="181">
        <v>41935</v>
      </c>
      <c r="I75" s="181">
        <v>68057</v>
      </c>
      <c r="J75" s="337"/>
    </row>
    <row r="76" spans="1:10" x14ac:dyDescent="0.25">
      <c r="A76" s="337"/>
      <c r="B76" s="330"/>
      <c r="C76" s="332"/>
      <c r="D76" s="182" t="s">
        <v>659</v>
      </c>
      <c r="E76" s="182" t="s">
        <v>660</v>
      </c>
      <c r="F76" s="182" t="s">
        <v>250</v>
      </c>
      <c r="G76" s="182" t="s">
        <v>661</v>
      </c>
      <c r="H76" s="182" t="s">
        <v>662</v>
      </c>
      <c r="I76" s="182" t="s">
        <v>663</v>
      </c>
      <c r="J76" s="337"/>
    </row>
    <row r="77" spans="1:10" x14ac:dyDescent="0.25">
      <c r="A77" s="337" t="s">
        <v>664</v>
      </c>
      <c r="B77" s="330" t="s">
        <v>461</v>
      </c>
      <c r="C77" s="332">
        <v>1376</v>
      </c>
      <c r="D77" s="181">
        <v>15403</v>
      </c>
      <c r="E77" s="181">
        <v>4176</v>
      </c>
      <c r="F77" s="182">
        <v>165</v>
      </c>
      <c r="G77" s="182">
        <v>236</v>
      </c>
      <c r="H77" s="181">
        <v>13469</v>
      </c>
      <c r="I77" s="181">
        <v>33449</v>
      </c>
      <c r="J77" s="337" t="s">
        <v>1068</v>
      </c>
    </row>
    <row r="78" spans="1:10" x14ac:dyDescent="0.25">
      <c r="A78" s="337"/>
      <c r="B78" s="330"/>
      <c r="C78" s="332"/>
      <c r="D78" s="182" t="s">
        <v>665</v>
      </c>
      <c r="E78" s="182" t="s">
        <v>666</v>
      </c>
      <c r="F78" s="182" t="s">
        <v>604</v>
      </c>
      <c r="G78" s="182" t="s">
        <v>667</v>
      </c>
      <c r="H78" s="182" t="s">
        <v>668</v>
      </c>
      <c r="I78" s="182" t="s">
        <v>669</v>
      </c>
      <c r="J78" s="337"/>
    </row>
    <row r="79" spans="1:10" x14ac:dyDescent="0.25">
      <c r="A79" s="337"/>
      <c r="B79" s="330" t="s">
        <v>468</v>
      </c>
      <c r="C79" s="332">
        <v>2144</v>
      </c>
      <c r="D79" s="181">
        <v>12342</v>
      </c>
      <c r="E79" s="181">
        <v>3346</v>
      </c>
      <c r="F79" s="182">
        <v>78</v>
      </c>
      <c r="G79" s="182">
        <v>316</v>
      </c>
      <c r="H79" s="181">
        <v>14199</v>
      </c>
      <c r="I79" s="181">
        <v>30281</v>
      </c>
      <c r="J79" s="337"/>
    </row>
    <row r="80" spans="1:10" x14ac:dyDescent="0.25">
      <c r="A80" s="337"/>
      <c r="B80" s="330"/>
      <c r="C80" s="332"/>
      <c r="D80" s="182" t="s">
        <v>670</v>
      </c>
      <c r="E80" s="182" t="s">
        <v>671</v>
      </c>
      <c r="F80" s="182" t="s">
        <v>490</v>
      </c>
      <c r="G80" s="182" t="s">
        <v>672</v>
      </c>
      <c r="H80" s="182" t="s">
        <v>673</v>
      </c>
      <c r="I80" s="182" t="s">
        <v>674</v>
      </c>
      <c r="J80" s="337"/>
    </row>
    <row r="81" spans="1:10" x14ac:dyDescent="0.25">
      <c r="A81" s="337"/>
      <c r="B81" s="330" t="s">
        <v>469</v>
      </c>
      <c r="C81" s="332">
        <v>1663</v>
      </c>
      <c r="D81" s="181">
        <v>6313</v>
      </c>
      <c r="E81" s="181">
        <v>1711</v>
      </c>
      <c r="F81" s="182">
        <v>33</v>
      </c>
      <c r="G81" s="182">
        <v>145</v>
      </c>
      <c r="H81" s="181">
        <v>6914</v>
      </c>
      <c r="I81" s="181">
        <v>15116</v>
      </c>
      <c r="J81" s="337"/>
    </row>
    <row r="82" spans="1:10" x14ac:dyDescent="0.25">
      <c r="A82" s="337"/>
      <c r="B82" s="330"/>
      <c r="C82" s="332"/>
      <c r="D82" s="182" t="s">
        <v>675</v>
      </c>
      <c r="E82" s="182" t="s">
        <v>676</v>
      </c>
      <c r="F82" s="182" t="s">
        <v>250</v>
      </c>
      <c r="G82" s="182" t="s">
        <v>677</v>
      </c>
      <c r="H82" s="182" t="s">
        <v>678</v>
      </c>
      <c r="I82" s="182" t="s">
        <v>679</v>
      </c>
      <c r="J82" s="337"/>
    </row>
    <row r="83" spans="1:10" x14ac:dyDescent="0.25">
      <c r="A83" s="337" t="s">
        <v>680</v>
      </c>
      <c r="B83" s="330" t="s">
        <v>461</v>
      </c>
      <c r="C83" s="332">
        <v>2991</v>
      </c>
      <c r="D83" s="181">
        <v>21159</v>
      </c>
      <c r="E83" s="181">
        <v>5737</v>
      </c>
      <c r="F83" s="182">
        <v>358</v>
      </c>
      <c r="G83" s="182">
        <v>558</v>
      </c>
      <c r="H83" s="181">
        <v>32990</v>
      </c>
      <c r="I83" s="181">
        <v>60802</v>
      </c>
      <c r="J83" s="337" t="s">
        <v>1069</v>
      </c>
    </row>
    <row r="84" spans="1:10" x14ac:dyDescent="0.25">
      <c r="A84" s="337"/>
      <c r="B84" s="330"/>
      <c r="C84" s="332"/>
      <c r="D84" s="182" t="s">
        <v>681</v>
      </c>
      <c r="E84" s="182" t="s">
        <v>682</v>
      </c>
      <c r="F84" s="182" t="s">
        <v>604</v>
      </c>
      <c r="G84" s="182" t="s">
        <v>287</v>
      </c>
      <c r="H84" s="182" t="s">
        <v>683</v>
      </c>
      <c r="I84" s="182" t="s">
        <v>684</v>
      </c>
      <c r="J84" s="337"/>
    </row>
    <row r="85" spans="1:10" x14ac:dyDescent="0.25">
      <c r="A85" s="337"/>
      <c r="B85" s="330" t="s">
        <v>468</v>
      </c>
      <c r="C85" s="332">
        <v>5416</v>
      </c>
      <c r="D85" s="181">
        <v>22514</v>
      </c>
      <c r="E85" s="181">
        <v>6104</v>
      </c>
      <c r="F85" s="182">
        <v>198</v>
      </c>
      <c r="G85" s="182">
        <v>534</v>
      </c>
      <c r="H85" s="181">
        <v>35477</v>
      </c>
      <c r="I85" s="181">
        <v>64827</v>
      </c>
      <c r="J85" s="337"/>
    </row>
    <row r="86" spans="1:10" x14ac:dyDescent="0.25">
      <c r="A86" s="337"/>
      <c r="B86" s="330"/>
      <c r="C86" s="332"/>
      <c r="D86" s="182" t="s">
        <v>685</v>
      </c>
      <c r="E86" s="182" t="s">
        <v>686</v>
      </c>
      <c r="F86" s="182" t="s">
        <v>445</v>
      </c>
      <c r="G86" s="182" t="s">
        <v>571</v>
      </c>
      <c r="H86" s="182" t="s">
        <v>687</v>
      </c>
      <c r="I86" s="182" t="s">
        <v>688</v>
      </c>
      <c r="J86" s="337"/>
    </row>
    <row r="87" spans="1:10" x14ac:dyDescent="0.25">
      <c r="A87" s="337"/>
      <c r="B87" s="330" t="s">
        <v>469</v>
      </c>
      <c r="C87" s="332">
        <v>4517</v>
      </c>
      <c r="D87" s="181">
        <v>13891</v>
      </c>
      <c r="E87" s="181">
        <v>3766</v>
      </c>
      <c r="F87" s="182">
        <v>91</v>
      </c>
      <c r="G87" s="182">
        <v>291</v>
      </c>
      <c r="H87" s="181">
        <v>20507</v>
      </c>
      <c r="I87" s="181">
        <v>38546</v>
      </c>
      <c r="J87" s="337"/>
    </row>
    <row r="88" spans="1:10" x14ac:dyDescent="0.25">
      <c r="A88" s="337"/>
      <c r="B88" s="330"/>
      <c r="C88" s="332"/>
      <c r="D88" s="182" t="s">
        <v>689</v>
      </c>
      <c r="E88" s="182" t="s">
        <v>690</v>
      </c>
      <c r="F88" s="182" t="s">
        <v>250</v>
      </c>
      <c r="G88" s="182" t="s">
        <v>256</v>
      </c>
      <c r="H88" s="182" t="s">
        <v>691</v>
      </c>
      <c r="I88" s="182" t="s">
        <v>692</v>
      </c>
      <c r="J88" s="337"/>
    </row>
    <row r="89" spans="1:10" x14ac:dyDescent="0.25">
      <c r="A89" s="337" t="s">
        <v>693</v>
      </c>
      <c r="B89" s="330" t="s">
        <v>461</v>
      </c>
      <c r="C89" s="334">
        <v>208</v>
      </c>
      <c r="D89" s="181">
        <v>1044</v>
      </c>
      <c r="E89" s="182">
        <v>283</v>
      </c>
      <c r="F89" s="182">
        <v>25</v>
      </c>
      <c r="G89" s="182">
        <v>19</v>
      </c>
      <c r="H89" s="181">
        <v>1643</v>
      </c>
      <c r="I89" s="181">
        <v>3014</v>
      </c>
      <c r="J89" s="337" t="s">
        <v>1070</v>
      </c>
    </row>
    <row r="90" spans="1:10" x14ac:dyDescent="0.25">
      <c r="A90" s="337"/>
      <c r="B90" s="330"/>
      <c r="C90" s="334"/>
      <c r="D90" s="182" t="s">
        <v>694</v>
      </c>
      <c r="E90" s="182" t="s">
        <v>695</v>
      </c>
      <c r="F90" s="182" t="s">
        <v>604</v>
      </c>
      <c r="G90" s="182" t="s">
        <v>432</v>
      </c>
      <c r="H90" s="182" t="s">
        <v>617</v>
      </c>
      <c r="I90" s="182" t="s">
        <v>696</v>
      </c>
      <c r="J90" s="337"/>
    </row>
    <row r="91" spans="1:10" x14ac:dyDescent="0.25">
      <c r="A91" s="337"/>
      <c r="B91" s="330" t="s">
        <v>468</v>
      </c>
      <c r="C91" s="334">
        <v>417</v>
      </c>
      <c r="D91" s="181">
        <v>1169</v>
      </c>
      <c r="E91" s="182">
        <v>317</v>
      </c>
      <c r="F91" s="182">
        <v>15</v>
      </c>
      <c r="G91" s="182">
        <v>35</v>
      </c>
      <c r="H91" s="181">
        <v>2915</v>
      </c>
      <c r="I91" s="181">
        <v>4451</v>
      </c>
      <c r="J91" s="337"/>
    </row>
    <row r="92" spans="1:10" x14ac:dyDescent="0.25">
      <c r="A92" s="337"/>
      <c r="B92" s="330"/>
      <c r="C92" s="334"/>
      <c r="D92" s="182" t="s">
        <v>697</v>
      </c>
      <c r="E92" s="182" t="s">
        <v>698</v>
      </c>
      <c r="F92" s="182" t="s">
        <v>490</v>
      </c>
      <c r="G92" s="182" t="s">
        <v>699</v>
      </c>
      <c r="H92" s="182" t="s">
        <v>700</v>
      </c>
      <c r="I92" s="182" t="s">
        <v>701</v>
      </c>
      <c r="J92" s="337"/>
    </row>
    <row r="93" spans="1:10" x14ac:dyDescent="0.25">
      <c r="A93" s="337"/>
      <c r="B93" s="330" t="s">
        <v>469</v>
      </c>
      <c r="C93" s="334">
        <v>516</v>
      </c>
      <c r="D93" s="182">
        <v>879</v>
      </c>
      <c r="E93" s="182">
        <v>238</v>
      </c>
      <c r="F93" s="182">
        <v>10</v>
      </c>
      <c r="G93" s="182">
        <v>34</v>
      </c>
      <c r="H93" s="181">
        <v>2605</v>
      </c>
      <c r="I93" s="181">
        <v>3766</v>
      </c>
      <c r="J93" s="337"/>
    </row>
    <row r="94" spans="1:10" x14ac:dyDescent="0.25">
      <c r="A94" s="337"/>
      <c r="B94" s="330"/>
      <c r="C94" s="334"/>
      <c r="D94" s="182" t="s">
        <v>702</v>
      </c>
      <c r="E94" s="182" t="s">
        <v>703</v>
      </c>
      <c r="F94" s="182" t="s">
        <v>268</v>
      </c>
      <c r="G94" s="182" t="s">
        <v>704</v>
      </c>
      <c r="H94" s="182" t="s">
        <v>705</v>
      </c>
      <c r="I94" s="182" t="s">
        <v>649</v>
      </c>
      <c r="J94" s="337"/>
    </row>
    <row r="95" spans="1:10" x14ac:dyDescent="0.25">
      <c r="A95" s="337" t="s">
        <v>706</v>
      </c>
      <c r="B95" s="330" t="s">
        <v>461</v>
      </c>
      <c r="C95" s="334">
        <v>195</v>
      </c>
      <c r="D95" s="181">
        <v>1588</v>
      </c>
      <c r="E95" s="182">
        <v>431</v>
      </c>
      <c r="F95" s="182">
        <v>23</v>
      </c>
      <c r="G95" s="182">
        <v>23</v>
      </c>
      <c r="H95" s="181">
        <v>1687</v>
      </c>
      <c r="I95" s="181">
        <v>3752</v>
      </c>
      <c r="J95" s="337" t="s">
        <v>1071</v>
      </c>
    </row>
    <row r="96" spans="1:10" x14ac:dyDescent="0.25">
      <c r="A96" s="337"/>
      <c r="B96" s="330"/>
      <c r="C96" s="334"/>
      <c r="D96" s="182" t="s">
        <v>707</v>
      </c>
      <c r="E96" s="182" t="s">
        <v>708</v>
      </c>
      <c r="F96" s="182" t="s">
        <v>709</v>
      </c>
      <c r="G96" s="182" t="s">
        <v>709</v>
      </c>
      <c r="H96" s="182" t="s">
        <v>710</v>
      </c>
      <c r="I96" s="182" t="s">
        <v>711</v>
      </c>
      <c r="J96" s="337"/>
    </row>
    <row r="97" spans="1:10" x14ac:dyDescent="0.25">
      <c r="A97" s="337"/>
      <c r="B97" s="330" t="s">
        <v>468</v>
      </c>
      <c r="C97" s="334">
        <v>444</v>
      </c>
      <c r="D97" s="181">
        <v>1415</v>
      </c>
      <c r="E97" s="182">
        <v>384</v>
      </c>
      <c r="F97" s="182">
        <v>16</v>
      </c>
      <c r="G97" s="182">
        <v>53</v>
      </c>
      <c r="H97" s="181">
        <v>3621</v>
      </c>
      <c r="I97" s="181">
        <v>5489</v>
      </c>
      <c r="J97" s="337"/>
    </row>
    <row r="98" spans="1:10" x14ac:dyDescent="0.25">
      <c r="A98" s="337"/>
      <c r="B98" s="330"/>
      <c r="C98" s="334"/>
      <c r="D98" s="182" t="s">
        <v>712</v>
      </c>
      <c r="E98" s="182" t="s">
        <v>713</v>
      </c>
      <c r="F98" s="182" t="s">
        <v>490</v>
      </c>
      <c r="G98" s="182" t="s">
        <v>714</v>
      </c>
      <c r="H98" s="182" t="s">
        <v>715</v>
      </c>
      <c r="I98" s="182" t="s">
        <v>716</v>
      </c>
      <c r="J98" s="337"/>
    </row>
    <row r="99" spans="1:10" x14ac:dyDescent="0.25">
      <c r="A99" s="337"/>
      <c r="B99" s="330" t="s">
        <v>469</v>
      </c>
      <c r="C99" s="334">
        <v>986</v>
      </c>
      <c r="D99" s="181">
        <v>2843</v>
      </c>
      <c r="E99" s="182">
        <v>771</v>
      </c>
      <c r="F99" s="182">
        <v>20</v>
      </c>
      <c r="G99" s="182">
        <v>99</v>
      </c>
      <c r="H99" s="181">
        <v>2757</v>
      </c>
      <c r="I99" s="181">
        <v>6490</v>
      </c>
      <c r="J99" s="337"/>
    </row>
    <row r="100" spans="1:10" x14ac:dyDescent="0.25">
      <c r="A100" s="337"/>
      <c r="B100" s="330"/>
      <c r="C100" s="334"/>
      <c r="D100" s="182" t="s">
        <v>717</v>
      </c>
      <c r="E100" s="182" t="s">
        <v>718</v>
      </c>
      <c r="F100" s="182" t="s">
        <v>250</v>
      </c>
      <c r="G100" s="182" t="s">
        <v>333</v>
      </c>
      <c r="H100" s="182" t="s">
        <v>719</v>
      </c>
      <c r="I100" s="182" t="s">
        <v>720</v>
      </c>
      <c r="J100" s="337"/>
    </row>
    <row r="101" spans="1:10" x14ac:dyDescent="0.25">
      <c r="A101" s="337" t="s">
        <v>585</v>
      </c>
      <c r="B101" s="330" t="s">
        <v>461</v>
      </c>
      <c r="C101" s="334">
        <v>372</v>
      </c>
      <c r="D101" s="181">
        <v>1456</v>
      </c>
      <c r="E101" s="182">
        <v>300</v>
      </c>
      <c r="F101" s="182">
        <v>2</v>
      </c>
      <c r="G101" s="182">
        <v>77</v>
      </c>
      <c r="H101" s="181">
        <v>3373</v>
      </c>
      <c r="I101" s="181">
        <v>5208</v>
      </c>
      <c r="J101" s="337" t="s">
        <v>1072</v>
      </c>
    </row>
    <row r="102" spans="1:10" x14ac:dyDescent="0.25">
      <c r="A102" s="337"/>
      <c r="B102" s="330"/>
      <c r="C102" s="334"/>
      <c r="D102" s="182" t="s">
        <v>721</v>
      </c>
      <c r="E102" s="182" t="s">
        <v>722</v>
      </c>
      <c r="F102" s="182" t="s">
        <v>723</v>
      </c>
      <c r="G102" s="182" t="s">
        <v>724</v>
      </c>
      <c r="H102" s="182" t="s">
        <v>725</v>
      </c>
      <c r="I102" s="182" t="s">
        <v>726</v>
      </c>
      <c r="J102" s="337"/>
    </row>
    <row r="103" spans="1:10" x14ac:dyDescent="0.25">
      <c r="A103" s="337"/>
      <c r="B103" s="330" t="s">
        <v>468</v>
      </c>
      <c r="C103" s="332">
        <v>11949</v>
      </c>
      <c r="D103" s="181">
        <v>35774</v>
      </c>
      <c r="E103" s="181">
        <v>7350</v>
      </c>
      <c r="F103" s="182">
        <v>427</v>
      </c>
      <c r="G103" s="181">
        <v>2797</v>
      </c>
      <c r="H103" s="181">
        <v>89464</v>
      </c>
      <c r="I103" s="181">
        <v>135812</v>
      </c>
      <c r="J103" s="337"/>
    </row>
    <row r="104" spans="1:10" x14ac:dyDescent="0.25">
      <c r="A104" s="337"/>
      <c r="B104" s="330"/>
      <c r="C104" s="332"/>
      <c r="D104" s="182" t="s">
        <v>727</v>
      </c>
      <c r="E104" s="182" t="s">
        <v>728</v>
      </c>
      <c r="F104" s="182" t="s">
        <v>490</v>
      </c>
      <c r="G104" s="182" t="s">
        <v>729</v>
      </c>
      <c r="H104" s="182" t="s">
        <v>730</v>
      </c>
      <c r="I104" s="182" t="s">
        <v>731</v>
      </c>
      <c r="J104" s="337"/>
    </row>
    <row r="105" spans="1:10" x14ac:dyDescent="0.25">
      <c r="A105" s="337"/>
      <c r="B105" s="330" t="s">
        <v>469</v>
      </c>
      <c r="C105" s="332">
        <v>37562</v>
      </c>
      <c r="D105" s="181">
        <v>45623</v>
      </c>
      <c r="E105" s="181">
        <v>9381</v>
      </c>
      <c r="F105" s="182">
        <v>0</v>
      </c>
      <c r="G105" s="181">
        <v>3946</v>
      </c>
      <c r="H105" s="181">
        <v>153537</v>
      </c>
      <c r="I105" s="181">
        <v>212487</v>
      </c>
      <c r="J105" s="337"/>
    </row>
    <row r="106" spans="1:10" x14ac:dyDescent="0.25">
      <c r="A106" s="351"/>
      <c r="B106" s="352"/>
      <c r="C106" s="332"/>
      <c r="D106" s="182" t="s">
        <v>732</v>
      </c>
      <c r="E106" s="182" t="s">
        <v>733</v>
      </c>
      <c r="F106" s="182">
        <v>0</v>
      </c>
      <c r="G106" s="182" t="s">
        <v>734</v>
      </c>
      <c r="H106" s="182" t="s">
        <v>735</v>
      </c>
      <c r="I106" s="182" t="s">
        <v>736</v>
      </c>
      <c r="J106" s="337"/>
    </row>
    <row r="107" spans="1:10" x14ac:dyDescent="0.25">
      <c r="A107" s="343"/>
      <c r="B107" s="345" t="s">
        <v>13</v>
      </c>
      <c r="C107" s="347">
        <v>708273</v>
      </c>
      <c r="D107" s="183">
        <v>2237546</v>
      </c>
      <c r="E107" s="183">
        <v>698701</v>
      </c>
      <c r="F107" s="183">
        <v>30131</v>
      </c>
      <c r="G107" s="183">
        <v>136162</v>
      </c>
      <c r="H107" s="183">
        <v>3979525</v>
      </c>
      <c r="I107" s="183">
        <v>7082065</v>
      </c>
      <c r="J107" s="337" t="s">
        <v>918</v>
      </c>
    </row>
    <row r="108" spans="1:10" x14ac:dyDescent="0.25">
      <c r="A108" s="344"/>
      <c r="B108" s="346"/>
      <c r="C108" s="347"/>
      <c r="D108" s="184" t="s">
        <v>453</v>
      </c>
      <c r="E108" s="184" t="s">
        <v>454</v>
      </c>
      <c r="F108" s="184" t="s">
        <v>309</v>
      </c>
      <c r="G108" s="184" t="s">
        <v>455</v>
      </c>
      <c r="H108" s="184" t="s">
        <v>456</v>
      </c>
      <c r="I108" s="184" t="s">
        <v>457</v>
      </c>
      <c r="J108" s="337"/>
    </row>
    <row r="109" spans="1:10" ht="15" customHeight="1" x14ac:dyDescent="0.25">
      <c r="A109" s="349" t="s">
        <v>459</v>
      </c>
      <c r="B109" s="349"/>
      <c r="C109" s="349"/>
      <c r="D109" s="350" t="s">
        <v>863</v>
      </c>
      <c r="E109" s="350"/>
      <c r="F109" s="350"/>
      <c r="G109" s="350"/>
      <c r="H109" s="350"/>
      <c r="I109" s="350"/>
      <c r="J109" s="350"/>
    </row>
    <row r="110" spans="1:10" x14ac:dyDescent="0.2">
      <c r="A110" s="348" t="s">
        <v>458</v>
      </c>
      <c r="B110" s="348"/>
      <c r="C110" s="348"/>
      <c r="D110" s="77"/>
      <c r="E110" s="77"/>
      <c r="F110" s="77"/>
      <c r="G110" s="77"/>
      <c r="H110" s="77"/>
      <c r="I110" s="77"/>
      <c r="J110" s="161"/>
    </row>
    <row r="111" spans="1:10" s="186" customFormat="1" x14ac:dyDescent="0.25">
      <c r="A111" s="342" t="s">
        <v>783</v>
      </c>
      <c r="B111" s="342"/>
      <c r="C111" s="342"/>
      <c r="D111" s="339" t="s">
        <v>596</v>
      </c>
      <c r="E111" s="339"/>
      <c r="F111" s="339"/>
      <c r="G111" s="185"/>
      <c r="H111" s="342" t="s">
        <v>784</v>
      </c>
      <c r="I111" s="342"/>
      <c r="J111" s="342"/>
    </row>
    <row r="112" spans="1:10" s="186" customFormat="1" x14ac:dyDescent="0.25">
      <c r="A112" s="339" t="s">
        <v>601</v>
      </c>
      <c r="B112" s="339"/>
      <c r="C112" s="339"/>
      <c r="D112" s="342" t="s">
        <v>785</v>
      </c>
      <c r="E112" s="342"/>
      <c r="F112" s="342"/>
      <c r="G112" s="185"/>
      <c r="H112" s="339" t="s">
        <v>602</v>
      </c>
      <c r="I112" s="339"/>
      <c r="J112" s="339"/>
    </row>
  </sheetData>
  <mergeCells count="152">
    <mergeCell ref="A1:J1"/>
    <mergeCell ref="A2:J2"/>
    <mergeCell ref="H3:J3"/>
    <mergeCell ref="A111:C111"/>
    <mergeCell ref="H111:J111"/>
    <mergeCell ref="D112:F112"/>
    <mergeCell ref="D111:F111"/>
    <mergeCell ref="A112:C112"/>
    <mergeCell ref="H112:J112"/>
    <mergeCell ref="A107:A108"/>
    <mergeCell ref="B107:B108"/>
    <mergeCell ref="C107:C108"/>
    <mergeCell ref="A110:C110"/>
    <mergeCell ref="A109:C109"/>
    <mergeCell ref="D109:J109"/>
    <mergeCell ref="A101:A106"/>
    <mergeCell ref="B101:B102"/>
    <mergeCell ref="C101:C102"/>
    <mergeCell ref="B103:B104"/>
    <mergeCell ref="C103:C104"/>
    <mergeCell ref="B105:B106"/>
    <mergeCell ref="C105:C106"/>
    <mergeCell ref="A95:A100"/>
    <mergeCell ref="B95:B96"/>
    <mergeCell ref="C95:C96"/>
    <mergeCell ref="B97:B98"/>
    <mergeCell ref="C97:C98"/>
    <mergeCell ref="B99:B100"/>
    <mergeCell ref="C99:C100"/>
    <mergeCell ref="A89:A94"/>
    <mergeCell ref="B89:B90"/>
    <mergeCell ref="C89:C90"/>
    <mergeCell ref="B91:B92"/>
    <mergeCell ref="C91:C92"/>
    <mergeCell ref="B93:B94"/>
    <mergeCell ref="C93:C94"/>
    <mergeCell ref="A83:A88"/>
    <mergeCell ref="B83:B84"/>
    <mergeCell ref="C83:C84"/>
    <mergeCell ref="B85:B86"/>
    <mergeCell ref="C85:C86"/>
    <mergeCell ref="B87:B88"/>
    <mergeCell ref="C87:C88"/>
    <mergeCell ref="A77:A82"/>
    <mergeCell ref="B77:B78"/>
    <mergeCell ref="C77:C78"/>
    <mergeCell ref="B79:B80"/>
    <mergeCell ref="C79:C80"/>
    <mergeCell ref="B81:B82"/>
    <mergeCell ref="C81:C82"/>
    <mergeCell ref="A71:A76"/>
    <mergeCell ref="B71:B72"/>
    <mergeCell ref="C71:C72"/>
    <mergeCell ref="B73:B74"/>
    <mergeCell ref="C73:C74"/>
    <mergeCell ref="B75:B76"/>
    <mergeCell ref="C75:C76"/>
    <mergeCell ref="A65:A70"/>
    <mergeCell ref="B65:B66"/>
    <mergeCell ref="C65:C66"/>
    <mergeCell ref="B67:B68"/>
    <mergeCell ref="C67:C68"/>
    <mergeCell ref="B69:B70"/>
    <mergeCell ref="C69:C70"/>
    <mergeCell ref="A59:A64"/>
    <mergeCell ref="B59:B60"/>
    <mergeCell ref="C59:C60"/>
    <mergeCell ref="B61:B62"/>
    <mergeCell ref="C61:C62"/>
    <mergeCell ref="B63:B64"/>
    <mergeCell ref="C63:C64"/>
    <mergeCell ref="A53:A58"/>
    <mergeCell ref="B53:B54"/>
    <mergeCell ref="C53:C54"/>
    <mergeCell ref="B55:B56"/>
    <mergeCell ref="C55:C56"/>
    <mergeCell ref="B57:B58"/>
    <mergeCell ref="C57:C58"/>
    <mergeCell ref="B49:B50"/>
    <mergeCell ref="C49:C50"/>
    <mergeCell ref="B51:B52"/>
    <mergeCell ref="C51:C52"/>
    <mergeCell ref="B43:B44"/>
    <mergeCell ref="C43:C44"/>
    <mergeCell ref="B45:B46"/>
    <mergeCell ref="C45:C46"/>
    <mergeCell ref="A47:A52"/>
    <mergeCell ref="B47:B48"/>
    <mergeCell ref="C47:C48"/>
    <mergeCell ref="A35:A40"/>
    <mergeCell ref="B35:B36"/>
    <mergeCell ref="C35:C36"/>
    <mergeCell ref="B37:B38"/>
    <mergeCell ref="C37:C38"/>
    <mergeCell ref="B39:B40"/>
    <mergeCell ref="C39:C40"/>
    <mergeCell ref="A41:A46"/>
    <mergeCell ref="B41:B42"/>
    <mergeCell ref="C41:C42"/>
    <mergeCell ref="C23:C24"/>
    <mergeCell ref="B25:B26"/>
    <mergeCell ref="C25:C26"/>
    <mergeCell ref="B27:B28"/>
    <mergeCell ref="C27:C28"/>
    <mergeCell ref="A29:A34"/>
    <mergeCell ref="B29:B30"/>
    <mergeCell ref="C29:C30"/>
    <mergeCell ref="B31:B32"/>
    <mergeCell ref="C31:C32"/>
    <mergeCell ref="B33:B34"/>
    <mergeCell ref="C33:C34"/>
    <mergeCell ref="A23:A28"/>
    <mergeCell ref="B23:B24"/>
    <mergeCell ref="A17:A22"/>
    <mergeCell ref="B17:B18"/>
    <mergeCell ref="A5:A10"/>
    <mergeCell ref="B5:B6"/>
    <mergeCell ref="C5:C6"/>
    <mergeCell ref="B7:B8"/>
    <mergeCell ref="C7:C8"/>
    <mergeCell ref="B9:B10"/>
    <mergeCell ref="C9:C10"/>
    <mergeCell ref="A11:A16"/>
    <mergeCell ref="B11:B12"/>
    <mergeCell ref="C11:C12"/>
    <mergeCell ref="B13:B14"/>
    <mergeCell ref="C13:C14"/>
    <mergeCell ref="B15:B16"/>
    <mergeCell ref="C15:C16"/>
    <mergeCell ref="C17:C18"/>
    <mergeCell ref="B19:B20"/>
    <mergeCell ref="C19:C20"/>
    <mergeCell ref="B21:B22"/>
    <mergeCell ref="C21:C22"/>
    <mergeCell ref="J5:J10"/>
    <mergeCell ref="J11:J16"/>
    <mergeCell ref="J17:J22"/>
    <mergeCell ref="J23:J28"/>
    <mergeCell ref="J29:J34"/>
    <mergeCell ref="J35:J40"/>
    <mergeCell ref="J41:J46"/>
    <mergeCell ref="J47:J52"/>
    <mergeCell ref="J53:J58"/>
    <mergeCell ref="J59:J64"/>
    <mergeCell ref="J65:J70"/>
    <mergeCell ref="J71:J76"/>
    <mergeCell ref="J77:J82"/>
    <mergeCell ref="J83:J88"/>
    <mergeCell ref="J89:J94"/>
    <mergeCell ref="J95:J100"/>
    <mergeCell ref="J101:J106"/>
    <mergeCell ref="J107:J108"/>
  </mergeCells>
  <pageMargins left="0.47" right="0.17" top="0.74803149606299202" bottom="0.74803149606299202" header="0.33" footer="0.31496062992126"/>
  <pageSetup paperSize="9" scale="85" orientation="portrait" r:id="rId1"/>
  <rowBreaks count="2" manualBreakCount="2">
    <brk id="46" max="9" man="1"/>
    <brk id="88" max="9"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3"/>
  <sheetViews>
    <sheetView view="pageBreakPreview" topLeftCell="A37" zoomScale="85" zoomScaleSheetLayoutView="85" workbookViewId="0">
      <selection activeCell="W38" sqref="W38"/>
    </sheetView>
  </sheetViews>
  <sheetFormatPr defaultRowHeight="15" x14ac:dyDescent="0.25"/>
  <cols>
    <col min="1" max="1" width="27.140625" style="109" customWidth="1"/>
    <col min="2" max="2" width="12.140625" style="109" customWidth="1"/>
    <col min="3" max="3" width="12" style="109" customWidth="1"/>
    <col min="4" max="4" width="10.85546875" style="109" customWidth="1"/>
    <col min="5" max="5" width="16.5703125" style="109" customWidth="1"/>
    <col min="6" max="6" width="9.85546875" style="109" bestFit="1" customWidth="1"/>
    <col min="7" max="7" width="25" style="151" customWidth="1"/>
    <col min="8" max="16384" width="9.140625" style="151"/>
  </cols>
  <sheetData>
    <row r="1" spans="1:7" s="109" customFormat="1" ht="16.5" customHeight="1" x14ac:dyDescent="0.25">
      <c r="A1" s="307" t="s">
        <v>1107</v>
      </c>
      <c r="B1" s="307"/>
      <c r="C1" s="307"/>
      <c r="D1" s="307"/>
      <c r="E1" s="307"/>
      <c r="F1" s="307"/>
      <c r="G1" s="307"/>
    </row>
    <row r="2" spans="1:7" s="109" customFormat="1" ht="20.25" customHeight="1" x14ac:dyDescent="0.25">
      <c r="A2" s="353" t="s">
        <v>870</v>
      </c>
      <c r="B2" s="353"/>
      <c r="C2" s="353"/>
      <c r="D2" s="353"/>
      <c r="E2" s="353"/>
      <c r="F2" s="353"/>
      <c r="G2" s="353"/>
    </row>
    <row r="3" spans="1:7" s="109" customFormat="1" ht="65.25" customHeight="1" x14ac:dyDescent="0.25">
      <c r="A3" s="301" t="s">
        <v>869</v>
      </c>
      <c r="B3" s="301" t="s">
        <v>872</v>
      </c>
      <c r="C3" s="357" t="s">
        <v>873</v>
      </c>
      <c r="D3" s="356" t="s">
        <v>919</v>
      </c>
      <c r="E3" s="356"/>
      <c r="F3" s="356"/>
      <c r="G3" s="355" t="s">
        <v>851</v>
      </c>
    </row>
    <row r="4" spans="1:7" s="109" customFormat="1" ht="63.75" customHeight="1" x14ac:dyDescent="0.25">
      <c r="A4" s="302"/>
      <c r="B4" s="302"/>
      <c r="C4" s="357"/>
      <c r="D4" s="164" t="s">
        <v>871</v>
      </c>
      <c r="E4" s="164" t="s">
        <v>920</v>
      </c>
      <c r="F4" s="164" t="s">
        <v>921</v>
      </c>
      <c r="G4" s="355"/>
    </row>
    <row r="5" spans="1:7" ht="20.100000000000001" customHeight="1" x14ac:dyDescent="0.25">
      <c r="A5" s="165" t="s">
        <v>113</v>
      </c>
      <c r="B5" s="166">
        <v>162968</v>
      </c>
      <c r="C5" s="166">
        <v>37258</v>
      </c>
      <c r="D5" s="167">
        <v>156.03800000000001</v>
      </c>
      <c r="E5" s="167">
        <v>62.347999999999999</v>
      </c>
      <c r="F5" s="167">
        <v>218.386</v>
      </c>
      <c r="G5" s="168" t="s">
        <v>940</v>
      </c>
    </row>
    <row r="6" spans="1:7" ht="20.100000000000001" customHeight="1" x14ac:dyDescent="0.25">
      <c r="A6" s="169" t="s">
        <v>114</v>
      </c>
      <c r="B6" s="166">
        <v>83743</v>
      </c>
      <c r="C6" s="166">
        <v>51407</v>
      </c>
      <c r="D6" s="170">
        <v>420.79300000000001</v>
      </c>
      <c r="E6" s="170">
        <v>90.694999999999993</v>
      </c>
      <c r="F6" s="170">
        <v>511.488</v>
      </c>
      <c r="G6" s="169" t="s">
        <v>941</v>
      </c>
    </row>
    <row r="7" spans="1:7" ht="20.100000000000001" customHeight="1" x14ac:dyDescent="0.25">
      <c r="A7" s="165" t="s">
        <v>132</v>
      </c>
      <c r="B7" s="166">
        <v>78438</v>
      </c>
      <c r="C7" s="166">
        <v>26832</v>
      </c>
      <c r="D7" s="170">
        <v>133.12799999999999</v>
      </c>
      <c r="E7" s="170">
        <v>30.195</v>
      </c>
      <c r="F7" s="170">
        <v>163.32300000000001</v>
      </c>
      <c r="G7" s="165" t="s">
        <v>942</v>
      </c>
    </row>
    <row r="8" spans="1:7" ht="20.100000000000001" customHeight="1" x14ac:dyDescent="0.25">
      <c r="A8" s="165" t="s">
        <v>133</v>
      </c>
      <c r="B8" s="166">
        <v>94163</v>
      </c>
      <c r="C8" s="166">
        <v>6877</v>
      </c>
      <c r="D8" s="170">
        <v>28.5</v>
      </c>
      <c r="E8" s="170">
        <v>37.470999999999997</v>
      </c>
      <c r="F8" s="170">
        <v>65.991</v>
      </c>
      <c r="G8" s="165" t="s">
        <v>943</v>
      </c>
    </row>
    <row r="9" spans="1:7" ht="20.100000000000001" customHeight="1" x14ac:dyDescent="0.25">
      <c r="A9" s="165" t="s">
        <v>134</v>
      </c>
      <c r="B9" s="166">
        <v>135192</v>
      </c>
      <c r="C9" s="166">
        <v>59772</v>
      </c>
      <c r="D9" s="170">
        <v>323.66000000000003</v>
      </c>
      <c r="E9" s="170">
        <v>86.347999999999999</v>
      </c>
      <c r="F9" s="170">
        <v>410.00799999999998</v>
      </c>
      <c r="G9" s="165" t="s">
        <v>944</v>
      </c>
    </row>
    <row r="10" spans="1:7" ht="20.100000000000001" customHeight="1" x14ac:dyDescent="0.25">
      <c r="A10" s="165" t="s">
        <v>135</v>
      </c>
      <c r="B10" s="166">
        <v>1483</v>
      </c>
      <c r="C10" s="171">
        <v>102</v>
      </c>
      <c r="D10" s="170">
        <v>0.51</v>
      </c>
      <c r="E10" s="170">
        <v>1.274</v>
      </c>
      <c r="F10" s="170">
        <v>1.784</v>
      </c>
      <c r="G10" s="165" t="s">
        <v>945</v>
      </c>
    </row>
    <row r="11" spans="1:7" ht="20.100000000000001" customHeight="1" x14ac:dyDescent="0.25">
      <c r="A11" s="165" t="s">
        <v>115</v>
      </c>
      <c r="B11" s="166">
        <v>3702</v>
      </c>
      <c r="C11" s="166">
        <v>1225</v>
      </c>
      <c r="D11" s="170">
        <v>9.516</v>
      </c>
      <c r="E11" s="170">
        <v>3.8319999999999999</v>
      </c>
      <c r="F11" s="170">
        <v>13.348000000000001</v>
      </c>
      <c r="G11" s="165" t="s">
        <v>946</v>
      </c>
    </row>
    <row r="12" spans="1:7" ht="20.100000000000001" customHeight="1" x14ac:dyDescent="0.25">
      <c r="A12" s="165" t="s">
        <v>116</v>
      </c>
      <c r="B12" s="166">
        <v>196244</v>
      </c>
      <c r="C12" s="166">
        <v>21647</v>
      </c>
      <c r="D12" s="170">
        <v>52.03</v>
      </c>
      <c r="E12" s="170">
        <v>113.992</v>
      </c>
      <c r="F12" s="170">
        <v>166.02199999999999</v>
      </c>
      <c r="G12" s="165" t="s">
        <v>947</v>
      </c>
    </row>
    <row r="13" spans="1:7" ht="20.100000000000001" customHeight="1" x14ac:dyDescent="0.25">
      <c r="A13" s="165" t="s">
        <v>136</v>
      </c>
      <c r="B13" s="166">
        <v>44212</v>
      </c>
      <c r="C13" s="166">
        <v>1559</v>
      </c>
      <c r="D13" s="170">
        <v>5.4050000000000002</v>
      </c>
      <c r="E13" s="170">
        <v>15.49</v>
      </c>
      <c r="F13" s="170">
        <v>20.895</v>
      </c>
      <c r="G13" s="165" t="s">
        <v>948</v>
      </c>
    </row>
    <row r="14" spans="1:7" ht="20.100000000000001" customHeight="1" x14ac:dyDescent="0.25">
      <c r="A14" s="165" t="s">
        <v>91</v>
      </c>
      <c r="B14" s="166">
        <v>55673</v>
      </c>
      <c r="C14" s="166">
        <v>37033</v>
      </c>
      <c r="D14" s="170">
        <v>315.58</v>
      </c>
      <c r="E14" s="170">
        <v>23.199000000000002</v>
      </c>
      <c r="F14" s="170">
        <v>338.779</v>
      </c>
      <c r="G14" s="165" t="s">
        <v>949</v>
      </c>
    </row>
    <row r="15" spans="1:7" ht="20.100000000000001" customHeight="1" x14ac:dyDescent="0.25">
      <c r="A15" s="165" t="s">
        <v>137</v>
      </c>
      <c r="B15" s="166">
        <v>222236</v>
      </c>
      <c r="C15" s="166">
        <v>20230</v>
      </c>
      <c r="D15" s="170">
        <v>232.83699999999999</v>
      </c>
      <c r="E15" s="170">
        <v>146.08199999999999</v>
      </c>
      <c r="F15" s="170">
        <v>378.91899999999998</v>
      </c>
      <c r="G15" s="165" t="s">
        <v>950</v>
      </c>
    </row>
    <row r="16" spans="1:7" ht="20.100000000000001" customHeight="1" x14ac:dyDescent="0.25">
      <c r="A16" s="165" t="s">
        <v>138</v>
      </c>
      <c r="B16" s="166">
        <v>79716</v>
      </c>
      <c r="C16" s="166">
        <v>23605</v>
      </c>
      <c r="D16" s="170">
        <v>117.08499999999999</v>
      </c>
      <c r="E16" s="170">
        <v>64.391000000000005</v>
      </c>
      <c r="F16" s="170">
        <v>181.476</v>
      </c>
      <c r="G16" s="165" t="s">
        <v>951</v>
      </c>
    </row>
    <row r="17" spans="1:7" ht="20.100000000000001" customHeight="1" x14ac:dyDescent="0.25">
      <c r="A17" s="165" t="s">
        <v>139</v>
      </c>
      <c r="B17" s="166">
        <v>191791</v>
      </c>
      <c r="C17" s="166">
        <v>38284</v>
      </c>
      <c r="D17" s="170">
        <v>327.66000000000003</v>
      </c>
      <c r="E17" s="170">
        <v>89.584999999999994</v>
      </c>
      <c r="F17" s="170">
        <v>417.245</v>
      </c>
      <c r="G17" s="165" t="s">
        <v>952</v>
      </c>
    </row>
    <row r="18" spans="1:7" ht="20.100000000000001" customHeight="1" x14ac:dyDescent="0.25">
      <c r="A18" s="165" t="s">
        <v>93</v>
      </c>
      <c r="B18" s="166">
        <v>38852</v>
      </c>
      <c r="C18" s="166">
        <v>11309</v>
      </c>
      <c r="D18" s="170">
        <v>167.08500000000001</v>
      </c>
      <c r="E18" s="170">
        <v>51.898000000000003</v>
      </c>
      <c r="F18" s="170">
        <v>218.983</v>
      </c>
      <c r="G18" s="165" t="s">
        <v>953</v>
      </c>
    </row>
    <row r="19" spans="1:7" ht="20.100000000000001" customHeight="1" x14ac:dyDescent="0.25">
      <c r="A19" s="165" t="s">
        <v>119</v>
      </c>
      <c r="B19" s="166">
        <v>308252</v>
      </c>
      <c r="C19" s="166">
        <v>94689</v>
      </c>
      <c r="D19" s="170">
        <v>285.61099999999999</v>
      </c>
      <c r="E19" s="170">
        <v>97.474000000000004</v>
      </c>
      <c r="F19" s="170">
        <v>383.08499999999998</v>
      </c>
      <c r="G19" s="165" t="s">
        <v>954</v>
      </c>
    </row>
    <row r="20" spans="1:7" ht="20.100000000000001" customHeight="1" x14ac:dyDescent="0.25">
      <c r="A20" s="165" t="s">
        <v>140</v>
      </c>
      <c r="B20" s="166">
        <v>307713</v>
      </c>
      <c r="C20" s="166">
        <v>61579</v>
      </c>
      <c r="D20" s="170">
        <v>252.572</v>
      </c>
      <c r="E20" s="170">
        <v>164.54599999999999</v>
      </c>
      <c r="F20" s="170">
        <v>417.11799999999999</v>
      </c>
      <c r="G20" s="165" t="s">
        <v>955</v>
      </c>
    </row>
    <row r="21" spans="1:7" ht="20.100000000000001" customHeight="1" x14ac:dyDescent="0.25">
      <c r="A21" s="165" t="s">
        <v>120</v>
      </c>
      <c r="B21" s="166">
        <v>22327</v>
      </c>
      <c r="C21" s="166">
        <v>17418</v>
      </c>
      <c r="D21" s="170">
        <v>53.2</v>
      </c>
      <c r="E21" s="170">
        <v>7.75</v>
      </c>
      <c r="F21" s="170">
        <v>60.95</v>
      </c>
      <c r="G21" s="165" t="s">
        <v>956</v>
      </c>
    </row>
    <row r="22" spans="1:7" ht="20.100000000000001" customHeight="1" x14ac:dyDescent="0.25">
      <c r="A22" s="165" t="s">
        <v>99</v>
      </c>
      <c r="B22" s="166">
        <v>22429</v>
      </c>
      <c r="C22" s="166">
        <v>9496</v>
      </c>
      <c r="D22" s="170">
        <v>38.72</v>
      </c>
      <c r="E22" s="170">
        <v>17.254000000000001</v>
      </c>
      <c r="F22" s="170">
        <v>55.973999999999997</v>
      </c>
      <c r="G22" s="165" t="s">
        <v>957</v>
      </c>
    </row>
    <row r="23" spans="1:7" ht="20.100000000000001" customHeight="1" x14ac:dyDescent="0.25">
      <c r="A23" s="165" t="s">
        <v>141</v>
      </c>
      <c r="B23" s="166">
        <v>21081</v>
      </c>
      <c r="C23" s="166">
        <v>5641</v>
      </c>
      <c r="D23" s="170">
        <v>19.052</v>
      </c>
      <c r="E23" s="170">
        <v>42.762</v>
      </c>
      <c r="F23" s="170">
        <v>61.814</v>
      </c>
      <c r="G23" s="165" t="s">
        <v>958</v>
      </c>
    </row>
    <row r="24" spans="1:7" ht="20.100000000000001" customHeight="1" x14ac:dyDescent="0.25">
      <c r="A24" s="172" t="s">
        <v>142</v>
      </c>
      <c r="B24" s="173">
        <v>16579</v>
      </c>
      <c r="C24" s="173">
        <v>8623</v>
      </c>
      <c r="D24" s="174">
        <v>36.899000000000001</v>
      </c>
      <c r="E24" s="174">
        <v>11.425000000000001</v>
      </c>
      <c r="F24" s="174">
        <v>48.323999999999998</v>
      </c>
      <c r="G24" s="172" t="s">
        <v>959</v>
      </c>
    </row>
    <row r="25" spans="1:7" ht="20.100000000000001" customHeight="1" x14ac:dyDescent="0.25">
      <c r="A25" s="165" t="s">
        <v>102</v>
      </c>
      <c r="B25" s="166">
        <v>155707</v>
      </c>
      <c r="C25" s="166">
        <v>61204</v>
      </c>
      <c r="D25" s="170">
        <v>258.01299999999998</v>
      </c>
      <c r="E25" s="170">
        <v>81.503</v>
      </c>
      <c r="F25" s="170">
        <v>339.57600000000002</v>
      </c>
      <c r="G25" s="165" t="s">
        <v>960</v>
      </c>
    </row>
    <row r="26" spans="1:7" ht="20.100000000000001" customHeight="1" x14ac:dyDescent="0.25">
      <c r="A26" s="165" t="s">
        <v>143</v>
      </c>
      <c r="B26" s="166">
        <v>50362</v>
      </c>
      <c r="C26" s="166">
        <v>3084</v>
      </c>
      <c r="D26" s="170">
        <v>12.941000000000001</v>
      </c>
      <c r="E26" s="170">
        <v>20.012</v>
      </c>
      <c r="F26" s="170">
        <v>32.953000000000003</v>
      </c>
      <c r="G26" s="165" t="s">
        <v>961</v>
      </c>
    </row>
    <row r="27" spans="1:7" ht="20.100000000000001" customHeight="1" x14ac:dyDescent="0.25">
      <c r="A27" s="165" t="s">
        <v>144</v>
      </c>
      <c r="B27" s="166">
        <v>342239</v>
      </c>
      <c r="C27" s="166">
        <v>32737</v>
      </c>
      <c r="D27" s="170">
        <v>46.274000000000001</v>
      </c>
      <c r="E27" s="170">
        <v>81.864999999999995</v>
      </c>
      <c r="F27" s="170">
        <v>128.13900000000001</v>
      </c>
      <c r="G27" s="165" t="s">
        <v>962</v>
      </c>
    </row>
    <row r="28" spans="1:7" ht="20.100000000000001" customHeight="1" x14ac:dyDescent="0.25">
      <c r="A28" s="165" t="s">
        <v>122</v>
      </c>
      <c r="B28" s="166">
        <v>7096</v>
      </c>
      <c r="C28" s="166">
        <v>5841</v>
      </c>
      <c r="D28" s="170">
        <v>26.28</v>
      </c>
      <c r="E28" s="170">
        <v>1.9510000000000001</v>
      </c>
      <c r="F28" s="170">
        <v>28.231000000000002</v>
      </c>
      <c r="G28" s="165" t="s">
        <v>963</v>
      </c>
    </row>
    <row r="29" spans="1:7" ht="20.100000000000001" customHeight="1" x14ac:dyDescent="0.25">
      <c r="A29" s="165" t="s">
        <v>107</v>
      </c>
      <c r="B29" s="166">
        <v>130060</v>
      </c>
      <c r="C29" s="166">
        <v>22877</v>
      </c>
      <c r="D29" s="170">
        <v>127.81</v>
      </c>
      <c r="E29" s="170">
        <v>66.257000000000005</v>
      </c>
      <c r="F29" s="170">
        <v>194.06700000000001</v>
      </c>
      <c r="G29" s="165" t="s">
        <v>964</v>
      </c>
    </row>
    <row r="30" spans="1:7" ht="20.100000000000001" customHeight="1" x14ac:dyDescent="0.25">
      <c r="A30" s="165" t="s">
        <v>242</v>
      </c>
      <c r="B30" s="166">
        <v>112077</v>
      </c>
      <c r="C30" s="166">
        <v>26904</v>
      </c>
      <c r="D30" s="170">
        <v>60.462000000000003</v>
      </c>
      <c r="E30" s="170">
        <v>39.659999999999997</v>
      </c>
      <c r="F30" s="170">
        <v>100.122</v>
      </c>
      <c r="G30" s="165" t="s">
        <v>965</v>
      </c>
    </row>
    <row r="31" spans="1:7" ht="20.100000000000001" customHeight="1" x14ac:dyDescent="0.25">
      <c r="A31" s="165" t="s">
        <v>145</v>
      </c>
      <c r="B31" s="166">
        <v>10486</v>
      </c>
      <c r="C31" s="166">
        <v>6294</v>
      </c>
      <c r="D31" s="170">
        <v>21.74</v>
      </c>
      <c r="E31" s="170">
        <v>6.4980000000000002</v>
      </c>
      <c r="F31" s="170">
        <v>28.238</v>
      </c>
      <c r="G31" s="165" t="s">
        <v>966</v>
      </c>
    </row>
    <row r="32" spans="1:7" ht="20.100000000000001" customHeight="1" x14ac:dyDescent="0.25">
      <c r="A32" s="165" t="s">
        <v>146</v>
      </c>
      <c r="B32" s="166">
        <v>240928</v>
      </c>
      <c r="C32" s="166">
        <v>16582</v>
      </c>
      <c r="D32" s="170">
        <v>135.84800000000001</v>
      </c>
      <c r="E32" s="170">
        <v>88.34</v>
      </c>
      <c r="F32" s="170">
        <v>224.18799999999999</v>
      </c>
      <c r="G32" s="165" t="s">
        <v>967</v>
      </c>
    </row>
    <row r="33" spans="1:7" ht="20.100000000000001" customHeight="1" x14ac:dyDescent="0.25">
      <c r="A33" s="165" t="s">
        <v>147</v>
      </c>
      <c r="B33" s="166">
        <v>53483</v>
      </c>
      <c r="C33" s="166">
        <v>38000</v>
      </c>
      <c r="D33" s="170">
        <v>418.33199999999999</v>
      </c>
      <c r="E33" s="170">
        <v>19.855</v>
      </c>
      <c r="F33" s="170">
        <v>438.18700000000001</v>
      </c>
      <c r="G33" s="165" t="s">
        <v>968</v>
      </c>
    </row>
    <row r="34" spans="1:7" ht="20.100000000000001" customHeight="1" x14ac:dyDescent="0.25">
      <c r="A34" s="165" t="s">
        <v>148</v>
      </c>
      <c r="B34" s="166">
        <v>88752</v>
      </c>
      <c r="C34" s="166">
        <v>11879</v>
      </c>
      <c r="D34" s="170">
        <v>76.634</v>
      </c>
      <c r="E34" s="170">
        <v>38.1</v>
      </c>
      <c r="F34" s="170">
        <v>114.73399999999999</v>
      </c>
      <c r="G34" s="165" t="s">
        <v>969</v>
      </c>
    </row>
    <row r="35" spans="1:7" ht="30" x14ac:dyDescent="0.25">
      <c r="A35" s="165" t="s">
        <v>423</v>
      </c>
      <c r="B35" s="166">
        <v>8249</v>
      </c>
      <c r="C35" s="166">
        <v>7171</v>
      </c>
      <c r="D35" s="170">
        <v>55.927999999999997</v>
      </c>
      <c r="E35" s="170">
        <v>0.58399999999999996</v>
      </c>
      <c r="F35" s="170">
        <v>56.512</v>
      </c>
      <c r="G35" s="165" t="s">
        <v>970</v>
      </c>
    </row>
    <row r="36" spans="1:7" ht="20.100000000000001" customHeight="1" x14ac:dyDescent="0.25">
      <c r="A36" s="165" t="s">
        <v>149</v>
      </c>
      <c r="B36" s="171">
        <v>114</v>
      </c>
      <c r="C36" s="171">
        <v>35</v>
      </c>
      <c r="D36" s="170">
        <v>0.32100000000000001</v>
      </c>
      <c r="E36" s="170">
        <v>0.10299999999999999</v>
      </c>
      <c r="F36" s="170">
        <v>0.42399999999999999</v>
      </c>
      <c r="G36" s="165" t="s">
        <v>971</v>
      </c>
    </row>
    <row r="37" spans="1:7" ht="32.25" customHeight="1" x14ac:dyDescent="0.25">
      <c r="A37" s="165" t="s">
        <v>341</v>
      </c>
      <c r="B37" s="171">
        <v>491</v>
      </c>
      <c r="C37" s="171">
        <v>204</v>
      </c>
      <c r="D37" s="170">
        <v>1.85</v>
      </c>
      <c r="E37" s="170">
        <v>0.78500000000000003</v>
      </c>
      <c r="F37" s="170">
        <v>2.6349999999999998</v>
      </c>
      <c r="G37" s="165" t="s">
        <v>972</v>
      </c>
    </row>
    <row r="38" spans="1:7" ht="20.100000000000001" customHeight="1" x14ac:dyDescent="0.25">
      <c r="A38" s="165" t="s">
        <v>86</v>
      </c>
      <c r="B38" s="171">
        <v>111</v>
      </c>
      <c r="C38" s="171">
        <v>8</v>
      </c>
      <c r="D38" s="170">
        <v>1E-3</v>
      </c>
      <c r="E38" s="170">
        <v>0.115</v>
      </c>
      <c r="F38" s="170">
        <v>0.11600000000000001</v>
      </c>
      <c r="G38" s="165" t="s">
        <v>973</v>
      </c>
    </row>
    <row r="39" spans="1:7" ht="20.100000000000001" customHeight="1" x14ac:dyDescent="0.25">
      <c r="A39" s="165" t="s">
        <v>94</v>
      </c>
      <c r="B39" s="171">
        <v>30</v>
      </c>
      <c r="C39" s="171">
        <v>0</v>
      </c>
      <c r="D39" s="170">
        <v>0</v>
      </c>
      <c r="E39" s="170">
        <v>0.06</v>
      </c>
      <c r="F39" s="170">
        <v>0.06</v>
      </c>
      <c r="G39" s="165" t="s">
        <v>974</v>
      </c>
    </row>
    <row r="40" spans="1:7" ht="20.100000000000001" customHeight="1" x14ac:dyDescent="0.25">
      <c r="A40" s="165" t="s">
        <v>104</v>
      </c>
      <c r="B40" s="171">
        <v>490</v>
      </c>
      <c r="C40" s="171">
        <v>13</v>
      </c>
      <c r="D40" s="170">
        <v>6.5000000000000002E-2</v>
      </c>
      <c r="E40" s="170">
        <v>0.29799999999999999</v>
      </c>
      <c r="F40" s="170">
        <v>0.36299999999999999</v>
      </c>
      <c r="G40" s="165" t="s">
        <v>975</v>
      </c>
    </row>
    <row r="41" spans="1:7" ht="20.100000000000001" customHeight="1" x14ac:dyDescent="0.25">
      <c r="A41" s="175" t="s">
        <v>13</v>
      </c>
      <c r="B41" s="176" t="s">
        <v>779</v>
      </c>
      <c r="C41" s="176" t="s">
        <v>781</v>
      </c>
      <c r="D41" s="177">
        <v>4218.38</v>
      </c>
      <c r="E41" s="177">
        <v>1603.9970000000001</v>
      </c>
      <c r="F41" s="177">
        <v>5822.3770000000004</v>
      </c>
      <c r="G41" s="175" t="s">
        <v>976</v>
      </c>
    </row>
    <row r="42" spans="1:7" ht="19.5" customHeight="1" x14ac:dyDescent="0.25">
      <c r="A42" s="178" t="s">
        <v>459</v>
      </c>
      <c r="B42" s="116"/>
      <c r="C42" s="354" t="s">
        <v>863</v>
      </c>
      <c r="D42" s="354"/>
      <c r="E42" s="354"/>
      <c r="F42" s="354"/>
      <c r="G42" s="354"/>
    </row>
    <row r="43" spans="1:7" x14ac:dyDescent="0.25">
      <c r="A43" s="77" t="s">
        <v>780</v>
      </c>
      <c r="B43" s="77"/>
      <c r="C43" s="77"/>
      <c r="D43" s="77"/>
      <c r="E43" s="77"/>
      <c r="F43" s="77"/>
      <c r="G43" s="77"/>
    </row>
  </sheetData>
  <sortState ref="A5:H40">
    <sortCondition ref="A5:A40"/>
  </sortState>
  <mergeCells count="8">
    <mergeCell ref="A1:G1"/>
    <mergeCell ref="A2:G2"/>
    <mergeCell ref="C42:G42"/>
    <mergeCell ref="G3:G4"/>
    <mergeCell ref="D3:F3"/>
    <mergeCell ref="A3:A4"/>
    <mergeCell ref="B3:B4"/>
    <mergeCell ref="C3:C4"/>
  </mergeCells>
  <pageMargins left="0.7" right="0.7" top="0.75" bottom="0.75" header="0.3" footer="0.3"/>
  <pageSetup paperSize="9" scale="74"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view="pageBreakPreview" topLeftCell="A19" zoomScale="85" zoomScaleSheetLayoutView="85" workbookViewId="0">
      <selection activeCell="W38" sqref="W38"/>
    </sheetView>
  </sheetViews>
  <sheetFormatPr defaultRowHeight="15" x14ac:dyDescent="0.25"/>
  <cols>
    <col min="1" max="1" width="24.28515625" style="163" customWidth="1"/>
    <col min="2" max="2" width="12.5703125" style="163" customWidth="1"/>
    <col min="3" max="3" width="10.85546875" style="163" customWidth="1"/>
    <col min="4" max="4" width="11.5703125" style="163" customWidth="1"/>
    <col min="5" max="5" width="12.5703125" style="163" customWidth="1"/>
    <col min="6" max="6" width="32" style="151" customWidth="1"/>
    <col min="7" max="16384" width="9.140625" style="151"/>
  </cols>
  <sheetData>
    <row r="1" spans="1:6" ht="24.75" customHeight="1" x14ac:dyDescent="0.25">
      <c r="A1" s="308" t="s">
        <v>757</v>
      </c>
      <c r="B1" s="308"/>
      <c r="C1" s="308"/>
      <c r="D1" s="308"/>
      <c r="E1" s="308"/>
      <c r="F1" s="308"/>
    </row>
    <row r="2" spans="1:6" ht="21.75" customHeight="1" x14ac:dyDescent="0.25">
      <c r="A2" s="353" t="s">
        <v>874</v>
      </c>
      <c r="B2" s="353"/>
      <c r="C2" s="353"/>
      <c r="D2" s="353"/>
      <c r="E2" s="353"/>
      <c r="F2" s="353"/>
    </row>
    <row r="3" spans="1:6" ht="32.25" customHeight="1" x14ac:dyDescent="0.25">
      <c r="A3" s="359" t="s">
        <v>737</v>
      </c>
      <c r="B3" s="301" t="s">
        <v>875</v>
      </c>
      <c r="C3" s="360" t="s">
        <v>876</v>
      </c>
      <c r="D3" s="361"/>
      <c r="E3" s="362"/>
      <c r="F3" s="358" t="s">
        <v>1032</v>
      </c>
    </row>
    <row r="4" spans="1:6" ht="75.75" customHeight="1" x14ac:dyDescent="0.25">
      <c r="A4" s="359"/>
      <c r="B4" s="302"/>
      <c r="C4" s="152" t="s">
        <v>877</v>
      </c>
      <c r="D4" s="152" t="s">
        <v>878</v>
      </c>
      <c r="E4" s="152" t="s">
        <v>879</v>
      </c>
      <c r="F4" s="325"/>
    </row>
    <row r="5" spans="1:6" ht="33.75" customHeight="1" x14ac:dyDescent="0.25">
      <c r="A5" s="153" t="s">
        <v>738</v>
      </c>
      <c r="B5" s="154">
        <v>328952</v>
      </c>
      <c r="C5" s="155">
        <v>959.98</v>
      </c>
      <c r="D5" s="155">
        <v>189.50399999999999</v>
      </c>
      <c r="E5" s="155">
        <v>1149.4839999999999</v>
      </c>
      <c r="F5" s="153" t="s">
        <v>1018</v>
      </c>
    </row>
    <row r="6" spans="1:6" ht="33.75" customHeight="1" x14ac:dyDescent="0.25">
      <c r="A6" s="153" t="s">
        <v>739</v>
      </c>
      <c r="B6" s="154">
        <v>81752</v>
      </c>
      <c r="C6" s="155">
        <v>391.6</v>
      </c>
      <c r="D6" s="155">
        <v>82.256</v>
      </c>
      <c r="E6" s="155">
        <v>473.85599999999999</v>
      </c>
      <c r="F6" s="153" t="s">
        <v>1019</v>
      </c>
    </row>
    <row r="7" spans="1:6" ht="33.75" customHeight="1" x14ac:dyDescent="0.25">
      <c r="A7" s="153" t="s">
        <v>740</v>
      </c>
      <c r="B7" s="154">
        <v>127857</v>
      </c>
      <c r="C7" s="155">
        <v>287.24</v>
      </c>
      <c r="D7" s="155">
        <v>114.105</v>
      </c>
      <c r="E7" s="155">
        <v>401.34500000000003</v>
      </c>
      <c r="F7" s="153" t="s">
        <v>1020</v>
      </c>
    </row>
    <row r="8" spans="1:6" ht="33.75" customHeight="1" x14ac:dyDescent="0.25">
      <c r="A8" s="153" t="s">
        <v>741</v>
      </c>
      <c r="B8" s="154">
        <v>295909</v>
      </c>
      <c r="C8" s="155">
        <v>141.07</v>
      </c>
      <c r="D8" s="155">
        <v>108.91</v>
      </c>
      <c r="E8" s="155">
        <v>249.98</v>
      </c>
      <c r="F8" s="153" t="s">
        <v>1021</v>
      </c>
    </row>
    <row r="9" spans="1:6" ht="33.75" customHeight="1" x14ac:dyDescent="0.25">
      <c r="A9" s="153" t="s">
        <v>742</v>
      </c>
      <c r="B9" s="154">
        <v>222365</v>
      </c>
      <c r="C9" s="155">
        <v>178.31</v>
      </c>
      <c r="D9" s="155">
        <v>76.846999999999994</v>
      </c>
      <c r="E9" s="155">
        <v>255.15700000000001</v>
      </c>
      <c r="F9" s="153" t="s">
        <v>1022</v>
      </c>
    </row>
    <row r="10" spans="1:6" ht="33.75" customHeight="1" x14ac:dyDescent="0.25">
      <c r="A10" s="153" t="s">
        <v>743</v>
      </c>
      <c r="B10" s="154">
        <v>320507</v>
      </c>
      <c r="C10" s="155">
        <v>11.26</v>
      </c>
      <c r="D10" s="155">
        <v>60.484000000000002</v>
      </c>
      <c r="E10" s="155">
        <v>71.744</v>
      </c>
      <c r="F10" s="153" t="s">
        <v>1023</v>
      </c>
    </row>
    <row r="11" spans="1:6" ht="33.75" customHeight="1" x14ac:dyDescent="0.25">
      <c r="A11" s="153" t="s">
        <v>744</v>
      </c>
      <c r="B11" s="154">
        <v>371281</v>
      </c>
      <c r="C11" s="155">
        <v>135.88</v>
      </c>
      <c r="D11" s="155">
        <v>118.273</v>
      </c>
      <c r="E11" s="155">
        <v>254.15299999999999</v>
      </c>
      <c r="F11" s="153" t="s">
        <v>1024</v>
      </c>
    </row>
    <row r="12" spans="1:6" ht="33.75" customHeight="1" x14ac:dyDescent="0.25">
      <c r="A12" s="153" t="s">
        <v>745</v>
      </c>
      <c r="B12" s="154">
        <v>365711</v>
      </c>
      <c r="C12" s="155">
        <v>293.74</v>
      </c>
      <c r="D12" s="155">
        <v>106.07599999999999</v>
      </c>
      <c r="E12" s="155">
        <v>399.81599999999997</v>
      </c>
      <c r="F12" s="153" t="s">
        <v>1025</v>
      </c>
    </row>
    <row r="13" spans="1:6" ht="33.75" customHeight="1" x14ac:dyDescent="0.25">
      <c r="A13" s="153" t="s">
        <v>746</v>
      </c>
      <c r="B13" s="154">
        <v>333824</v>
      </c>
      <c r="C13" s="155">
        <v>671.54</v>
      </c>
      <c r="D13" s="155">
        <v>237.88399999999999</v>
      </c>
      <c r="E13" s="155">
        <v>909.42399999999998</v>
      </c>
      <c r="F13" s="153" t="s">
        <v>1026</v>
      </c>
    </row>
    <row r="14" spans="1:6" ht="33.75" customHeight="1" x14ac:dyDescent="0.25">
      <c r="A14" s="153" t="s">
        <v>747</v>
      </c>
      <c r="B14" s="154">
        <v>291317</v>
      </c>
      <c r="C14" s="155">
        <v>219.27</v>
      </c>
      <c r="D14" s="155">
        <v>112.733</v>
      </c>
      <c r="E14" s="155">
        <v>332.00299999999999</v>
      </c>
      <c r="F14" s="153" t="s">
        <v>1027</v>
      </c>
    </row>
    <row r="15" spans="1:6" ht="33.75" customHeight="1" x14ac:dyDescent="0.25">
      <c r="A15" s="153" t="s">
        <v>748</v>
      </c>
      <c r="B15" s="154">
        <v>73681</v>
      </c>
      <c r="C15" s="155">
        <v>423.12</v>
      </c>
      <c r="D15" s="155">
        <v>117.65600000000001</v>
      </c>
      <c r="E15" s="155">
        <v>540.77599999999995</v>
      </c>
      <c r="F15" s="153" t="s">
        <v>1029</v>
      </c>
    </row>
    <row r="16" spans="1:6" ht="33.75" customHeight="1" x14ac:dyDescent="0.25">
      <c r="A16" s="153" t="s">
        <v>749</v>
      </c>
      <c r="B16" s="154">
        <v>192068</v>
      </c>
      <c r="C16" s="155">
        <v>272.22000000000003</v>
      </c>
      <c r="D16" s="155">
        <v>66.040999999999997</v>
      </c>
      <c r="E16" s="155">
        <v>338.26100000000002</v>
      </c>
      <c r="F16" s="153" t="s">
        <v>1028</v>
      </c>
    </row>
    <row r="17" spans="1:6" ht="33.75" customHeight="1" x14ac:dyDescent="0.25">
      <c r="A17" s="153" t="s">
        <v>750</v>
      </c>
      <c r="B17" s="154">
        <v>113611</v>
      </c>
      <c r="C17" s="155">
        <v>150.19999999999999</v>
      </c>
      <c r="D17" s="155">
        <v>136.75200000000001</v>
      </c>
      <c r="E17" s="155">
        <v>286.952</v>
      </c>
      <c r="F17" s="153" t="s">
        <v>1030</v>
      </c>
    </row>
    <row r="18" spans="1:6" ht="33.75" customHeight="1" x14ac:dyDescent="0.25">
      <c r="A18" s="153" t="s">
        <v>751</v>
      </c>
      <c r="B18" s="154">
        <v>168634</v>
      </c>
      <c r="C18" s="155">
        <v>82.95</v>
      </c>
      <c r="D18" s="155">
        <v>76.475999999999999</v>
      </c>
      <c r="E18" s="155">
        <v>159.42599999999999</v>
      </c>
      <c r="F18" s="153" t="s">
        <v>1031</v>
      </c>
    </row>
    <row r="19" spans="1:6" ht="33.75" customHeight="1" x14ac:dyDescent="0.25">
      <c r="A19" s="156" t="s">
        <v>13</v>
      </c>
      <c r="B19" s="157">
        <v>3287469</v>
      </c>
      <c r="C19" s="158">
        <v>4218.38</v>
      </c>
      <c r="D19" s="158">
        <v>1603.9970000000001</v>
      </c>
      <c r="E19" s="158">
        <v>5822.3770000000004</v>
      </c>
      <c r="F19" s="156" t="s">
        <v>976</v>
      </c>
    </row>
    <row r="20" spans="1:6" ht="33.75" customHeight="1" x14ac:dyDescent="0.25">
      <c r="A20" s="156" t="s">
        <v>752</v>
      </c>
      <c r="B20" s="159"/>
      <c r="C20" s="158">
        <v>4195.0469999999996</v>
      </c>
      <c r="D20" s="158">
        <v>1573.34</v>
      </c>
      <c r="E20" s="158">
        <v>5768.3869999999997</v>
      </c>
      <c r="F20" s="156" t="s">
        <v>1033</v>
      </c>
    </row>
    <row r="21" spans="1:6" x14ac:dyDescent="0.25">
      <c r="A21" s="156" t="s">
        <v>753</v>
      </c>
      <c r="B21" s="159"/>
      <c r="C21" s="158">
        <v>23.332999999999998</v>
      </c>
      <c r="D21" s="158">
        <v>30.657</v>
      </c>
      <c r="E21" s="158">
        <v>53.99</v>
      </c>
      <c r="F21" s="156" t="s">
        <v>907</v>
      </c>
    </row>
    <row r="22" spans="1:6" x14ac:dyDescent="0.25">
      <c r="A22" s="160" t="s">
        <v>459</v>
      </c>
      <c r="B22" s="161"/>
      <c r="C22" s="161"/>
      <c r="D22" s="161"/>
      <c r="E22" s="161"/>
      <c r="F22" s="77"/>
    </row>
    <row r="23" spans="1:6" x14ac:dyDescent="0.25">
      <c r="A23" s="162" t="s">
        <v>805</v>
      </c>
      <c r="B23" s="161"/>
      <c r="C23" s="161"/>
      <c r="D23" s="116" t="s">
        <v>906</v>
      </c>
      <c r="E23" s="161"/>
      <c r="F23" s="77"/>
    </row>
  </sheetData>
  <mergeCells count="6">
    <mergeCell ref="F3:F4"/>
    <mergeCell ref="A3:A4"/>
    <mergeCell ref="B3:B4"/>
    <mergeCell ref="C3:E3"/>
    <mergeCell ref="A1:F1"/>
    <mergeCell ref="A2:F2"/>
  </mergeCells>
  <pageMargins left="0.7" right="0.35" top="0.75" bottom="0.75" header="0.3" footer="0.3"/>
  <pageSetup paperSize="9" scale="88"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0"/>
  <sheetViews>
    <sheetView view="pageBreakPreview" zoomScaleSheetLayoutView="100" workbookViewId="0">
      <selection activeCell="W38" sqref="W38"/>
    </sheetView>
  </sheetViews>
  <sheetFormatPr defaultRowHeight="15" x14ac:dyDescent="0.25"/>
  <cols>
    <col min="1" max="1" width="10.140625" style="46" customWidth="1"/>
    <col min="2" max="2" width="20.42578125" style="46" customWidth="1"/>
    <col min="3" max="3" width="16.42578125" style="46" customWidth="1"/>
    <col min="4" max="4" width="17.140625" style="46" customWidth="1"/>
    <col min="5" max="5" width="16.7109375" style="46" customWidth="1"/>
    <col min="6" max="16384" width="9.140625" style="46"/>
  </cols>
  <sheetData>
    <row r="1" spans="1:5" ht="20.25" customHeight="1" x14ac:dyDescent="0.25">
      <c r="A1" s="365" t="s">
        <v>758</v>
      </c>
      <c r="B1" s="365"/>
      <c r="C1" s="365"/>
      <c r="D1" s="365"/>
      <c r="E1" s="365"/>
    </row>
    <row r="2" spans="1:5" ht="15.75" customHeight="1" x14ac:dyDescent="0.25">
      <c r="A2" s="368" t="s">
        <v>880</v>
      </c>
      <c r="B2" s="368"/>
      <c r="C2" s="368"/>
      <c r="D2" s="368"/>
      <c r="E2" s="368"/>
    </row>
    <row r="3" spans="1:5" x14ac:dyDescent="0.25">
      <c r="A3" s="140"/>
      <c r="B3" s="140"/>
      <c r="C3" s="140"/>
      <c r="D3" s="367" t="s">
        <v>881</v>
      </c>
      <c r="E3" s="367"/>
    </row>
    <row r="4" spans="1:5" s="35" customFormat="1" ht="15.75" x14ac:dyDescent="0.25">
      <c r="A4" s="141" t="s">
        <v>1109</v>
      </c>
      <c r="B4" s="142" t="s">
        <v>1095</v>
      </c>
      <c r="C4" s="142" t="s">
        <v>1110</v>
      </c>
      <c r="D4" s="142" t="s">
        <v>1112</v>
      </c>
      <c r="E4" s="142" t="s">
        <v>1114</v>
      </c>
    </row>
    <row r="5" spans="1:5" s="35" customFormat="1" ht="15.75" x14ac:dyDescent="0.25">
      <c r="A5" s="143" t="s">
        <v>1108</v>
      </c>
      <c r="B5" s="144" t="s">
        <v>1096</v>
      </c>
      <c r="C5" s="144" t="s">
        <v>1111</v>
      </c>
      <c r="D5" s="144" t="s">
        <v>1113</v>
      </c>
      <c r="E5" s="144" t="s">
        <v>918</v>
      </c>
    </row>
    <row r="6" spans="1:5" ht="30" customHeight="1" x14ac:dyDescent="0.25">
      <c r="A6" s="145">
        <v>1</v>
      </c>
      <c r="B6" s="145" t="s">
        <v>167</v>
      </c>
      <c r="C6" s="146">
        <v>5.34</v>
      </c>
      <c r="D6" s="147">
        <v>2.1800000000000002</v>
      </c>
      <c r="E6" s="146">
        <v>7.52</v>
      </c>
    </row>
    <row r="7" spans="1:5" ht="30" customHeight="1" x14ac:dyDescent="0.25">
      <c r="A7" s="148">
        <v>2</v>
      </c>
      <c r="B7" s="148" t="s">
        <v>25</v>
      </c>
      <c r="C7" s="149">
        <v>8.8000000000000007</v>
      </c>
      <c r="D7" s="150">
        <v>2.8</v>
      </c>
      <c r="E7" s="149">
        <v>11.6</v>
      </c>
    </row>
    <row r="8" spans="1:5" ht="30" customHeight="1" x14ac:dyDescent="0.25">
      <c r="A8" s="148">
        <v>3</v>
      </c>
      <c r="B8" s="148" t="s">
        <v>168</v>
      </c>
      <c r="C8" s="149">
        <v>10.86</v>
      </c>
      <c r="D8" s="150">
        <v>6.7</v>
      </c>
      <c r="E8" s="149">
        <v>17.559999999999999</v>
      </c>
    </row>
    <row r="9" spans="1:5" ht="30" customHeight="1" x14ac:dyDescent="0.25">
      <c r="A9" s="148">
        <v>4</v>
      </c>
      <c r="B9" s="148" t="s">
        <v>169</v>
      </c>
      <c r="C9" s="149">
        <v>15.55</v>
      </c>
      <c r="D9" s="150">
        <v>8.8699999999999992</v>
      </c>
      <c r="E9" s="149">
        <v>24.42</v>
      </c>
    </row>
    <row r="10" spans="1:5" ht="30" customHeight="1" x14ac:dyDescent="0.25">
      <c r="A10" s="148">
        <v>1</v>
      </c>
      <c r="B10" s="148" t="s">
        <v>170</v>
      </c>
      <c r="C10" s="149">
        <v>23</v>
      </c>
      <c r="D10" s="150">
        <v>15.36</v>
      </c>
      <c r="E10" s="149">
        <v>38.36</v>
      </c>
    </row>
    <row r="11" spans="1:5" ht="30" customHeight="1" x14ac:dyDescent="0.25">
      <c r="A11" s="148">
        <v>11</v>
      </c>
      <c r="B11" s="148" t="s">
        <v>66</v>
      </c>
      <c r="C11" s="149">
        <v>28.11</v>
      </c>
      <c r="D11" s="150">
        <v>28.45</v>
      </c>
      <c r="E11" s="149">
        <v>56.56</v>
      </c>
    </row>
    <row r="12" spans="1:5" ht="30" customHeight="1" x14ac:dyDescent="0.25">
      <c r="A12" s="148">
        <v>12</v>
      </c>
      <c r="B12" s="148" t="s">
        <v>240</v>
      </c>
      <c r="C12" s="149">
        <v>28.3</v>
      </c>
      <c r="D12" s="150">
        <v>31.26</v>
      </c>
      <c r="E12" s="149">
        <v>59.56</v>
      </c>
    </row>
    <row r="13" spans="1:5" ht="30" customHeight="1" x14ac:dyDescent="0.25">
      <c r="A13" s="148">
        <v>13</v>
      </c>
      <c r="B13" s="148" t="s">
        <v>754</v>
      </c>
      <c r="C13" s="149">
        <v>29.9</v>
      </c>
      <c r="D13" s="150">
        <v>32.1</v>
      </c>
      <c r="E13" s="149">
        <v>62</v>
      </c>
    </row>
    <row r="14" spans="1:5" ht="30" customHeight="1" x14ac:dyDescent="0.25">
      <c r="A14" s="148">
        <v>14</v>
      </c>
      <c r="B14" s="148" t="s">
        <v>69</v>
      </c>
      <c r="C14" s="149">
        <v>29.41</v>
      </c>
      <c r="D14" s="150">
        <v>34.58</v>
      </c>
      <c r="E14" s="149">
        <v>63.989999999999995</v>
      </c>
    </row>
    <row r="15" spans="1:5" ht="30" customHeight="1" x14ac:dyDescent="0.25">
      <c r="A15" s="148">
        <v>15</v>
      </c>
      <c r="B15" s="148" t="s">
        <v>70</v>
      </c>
      <c r="C15" s="149">
        <v>27.79</v>
      </c>
      <c r="D15" s="150">
        <v>35.25</v>
      </c>
      <c r="E15" s="149">
        <v>63.04</v>
      </c>
    </row>
    <row r="16" spans="1:5" ht="30" customHeight="1" x14ac:dyDescent="0.25">
      <c r="A16" s="148">
        <v>16</v>
      </c>
      <c r="B16" s="148" t="s">
        <v>155</v>
      </c>
      <c r="C16" s="149">
        <v>28.16</v>
      </c>
      <c r="D16" s="150">
        <v>37.56</v>
      </c>
      <c r="E16" s="149">
        <v>65.72</v>
      </c>
    </row>
    <row r="17" spans="1:5" ht="30" customHeight="1" x14ac:dyDescent="0.25">
      <c r="A17" s="148">
        <v>17</v>
      </c>
      <c r="B17" s="148" t="s">
        <v>72</v>
      </c>
      <c r="C17" s="149">
        <v>30.24</v>
      </c>
      <c r="D17" s="149">
        <v>38.450000000000003</v>
      </c>
      <c r="E17" s="149">
        <v>68.69</v>
      </c>
    </row>
    <row r="18" spans="1:5" ht="30" customHeight="1" x14ac:dyDescent="0.25">
      <c r="A18" s="148">
        <v>18</v>
      </c>
      <c r="B18" s="148" t="s">
        <v>73</v>
      </c>
      <c r="C18" s="149">
        <v>29.2</v>
      </c>
      <c r="D18" s="150">
        <v>42.07</v>
      </c>
      <c r="E18" s="149">
        <v>71.27</v>
      </c>
    </row>
    <row r="19" spans="1:5" ht="30" customHeight="1" x14ac:dyDescent="0.25">
      <c r="A19" s="148">
        <v>19</v>
      </c>
      <c r="B19" s="148" t="s">
        <v>74</v>
      </c>
      <c r="C19" s="149">
        <v>29.78</v>
      </c>
      <c r="D19" s="150">
        <v>46.38</v>
      </c>
      <c r="E19" s="149">
        <v>76.16</v>
      </c>
    </row>
    <row r="20" spans="1:5" ht="30" customHeight="1" x14ac:dyDescent="0.25">
      <c r="A20" s="148">
        <v>20</v>
      </c>
      <c r="B20" s="148" t="s">
        <v>241</v>
      </c>
      <c r="C20" s="149">
        <v>31.04</v>
      </c>
      <c r="D20" s="150">
        <v>48.94</v>
      </c>
      <c r="E20" s="149">
        <v>79.97999999999999</v>
      </c>
    </row>
    <row r="21" spans="1:5" ht="30" customHeight="1" x14ac:dyDescent="0.25">
      <c r="A21" s="148">
        <v>21</v>
      </c>
      <c r="B21" s="148" t="s">
        <v>76</v>
      </c>
      <c r="C21" s="149">
        <v>32.5</v>
      </c>
      <c r="D21" s="150">
        <v>49.81</v>
      </c>
      <c r="E21" s="149">
        <v>82.31</v>
      </c>
    </row>
    <row r="22" spans="1:5" ht="30" customHeight="1" x14ac:dyDescent="0.25">
      <c r="A22" s="148">
        <v>22</v>
      </c>
      <c r="B22" s="148" t="s">
        <v>77</v>
      </c>
      <c r="C22" s="149">
        <v>33.72</v>
      </c>
      <c r="D22" s="149">
        <v>52.95</v>
      </c>
      <c r="E22" s="149">
        <f t="shared" ref="E22:E28" si="0">SUM(C22:D22)</f>
        <v>86.67</v>
      </c>
    </row>
    <row r="23" spans="1:5" ht="30" customHeight="1" x14ac:dyDescent="0.25">
      <c r="A23" s="148">
        <v>23</v>
      </c>
      <c r="B23" s="148" t="s">
        <v>78</v>
      </c>
      <c r="C23" s="149">
        <v>33.21</v>
      </c>
      <c r="D23" s="149">
        <v>57.2</v>
      </c>
      <c r="E23" s="149">
        <f t="shared" si="0"/>
        <v>90.41</v>
      </c>
    </row>
    <row r="24" spans="1:5" ht="30" customHeight="1" x14ac:dyDescent="0.25">
      <c r="A24" s="148">
        <v>24</v>
      </c>
      <c r="B24" s="148" t="s">
        <v>112</v>
      </c>
      <c r="C24" s="149">
        <v>34.43</v>
      </c>
      <c r="D24" s="149">
        <v>61.36</v>
      </c>
      <c r="E24" s="149">
        <f t="shared" si="0"/>
        <v>95.789999999999992</v>
      </c>
    </row>
    <row r="25" spans="1:5" ht="30" customHeight="1" x14ac:dyDescent="0.25">
      <c r="A25" s="148">
        <v>25</v>
      </c>
      <c r="B25" s="148" t="s">
        <v>755</v>
      </c>
      <c r="C25" s="149">
        <v>35.69</v>
      </c>
      <c r="D25" s="149">
        <v>66.91</v>
      </c>
      <c r="E25" s="149">
        <f t="shared" si="0"/>
        <v>102.6</v>
      </c>
    </row>
    <row r="26" spans="1:5" ht="30" customHeight="1" x14ac:dyDescent="0.25">
      <c r="A26" s="148">
        <v>26</v>
      </c>
      <c r="B26" s="148" t="s">
        <v>182</v>
      </c>
      <c r="C26" s="149">
        <v>36</v>
      </c>
      <c r="D26" s="149">
        <v>71.62</v>
      </c>
      <c r="E26" s="149">
        <f t="shared" si="0"/>
        <v>107.62</v>
      </c>
    </row>
    <row r="27" spans="1:5" ht="30" customHeight="1" x14ac:dyDescent="0.25">
      <c r="A27" s="148">
        <v>27</v>
      </c>
      <c r="B27" s="148" t="s">
        <v>934</v>
      </c>
      <c r="C27" s="149">
        <v>36.409999999999997</v>
      </c>
      <c r="D27" s="149">
        <v>77.81</v>
      </c>
      <c r="E27" s="149">
        <f t="shared" si="0"/>
        <v>114.22</v>
      </c>
    </row>
    <row r="28" spans="1:5" ht="30" customHeight="1" x14ac:dyDescent="0.25">
      <c r="A28" s="148">
        <v>28</v>
      </c>
      <c r="B28" s="148" t="s">
        <v>933</v>
      </c>
      <c r="C28" s="149">
        <v>36.880000000000003</v>
      </c>
      <c r="D28" s="149">
        <v>89.17</v>
      </c>
      <c r="E28" s="149">
        <f t="shared" si="0"/>
        <v>126.05000000000001</v>
      </c>
    </row>
    <row r="29" spans="1:5" x14ac:dyDescent="0.25">
      <c r="A29" s="366" t="s">
        <v>935</v>
      </c>
      <c r="B29" s="366"/>
      <c r="C29" s="366"/>
      <c r="D29" s="366"/>
      <c r="E29" s="366"/>
    </row>
    <row r="30" spans="1:5" x14ac:dyDescent="0.25">
      <c r="A30" s="363" t="s">
        <v>936</v>
      </c>
      <c r="B30" s="364"/>
      <c r="C30" s="364"/>
      <c r="D30" s="364"/>
      <c r="E30" s="364"/>
    </row>
  </sheetData>
  <mergeCells count="5">
    <mergeCell ref="A30:E30"/>
    <mergeCell ref="A1:E1"/>
    <mergeCell ref="A29:E29"/>
    <mergeCell ref="D3:E3"/>
    <mergeCell ref="A2:E2"/>
  </mergeCells>
  <pageMargins left="1.28" right="0.7" top="0.53" bottom="0.42" header="0.3" footer="0.3"/>
  <pageSetup paperSize="9" scale="97"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3"/>
  <sheetViews>
    <sheetView view="pageBreakPreview" zoomScale="70" zoomScaleSheetLayoutView="70" workbookViewId="0">
      <selection activeCell="W38" sqref="W38"/>
    </sheetView>
  </sheetViews>
  <sheetFormatPr defaultRowHeight="15" x14ac:dyDescent="0.25"/>
  <cols>
    <col min="1" max="1" width="9.140625" style="46"/>
    <col min="2" max="2" width="19.42578125" style="46" customWidth="1"/>
    <col min="3" max="7" width="11.7109375" style="46" hidden="1" customWidth="1"/>
    <col min="8" max="11" width="11.7109375" style="46" bestFit="1" customWidth="1"/>
    <col min="12" max="12" width="12.7109375" style="46" bestFit="1" customWidth="1"/>
    <col min="13" max="13" width="12.42578125" style="46" bestFit="1" customWidth="1"/>
    <col min="14" max="14" width="13.85546875" style="46" customWidth="1"/>
    <col min="15" max="15" width="11.7109375" style="46" customWidth="1"/>
    <col min="16" max="16" width="23.42578125" style="46" customWidth="1"/>
    <col min="17" max="16384" width="9.140625" style="46"/>
  </cols>
  <sheetData>
    <row r="1" spans="1:16" ht="15.75" x14ac:dyDescent="0.25">
      <c r="A1" s="373" t="s">
        <v>909</v>
      </c>
      <c r="B1" s="373"/>
      <c r="C1" s="373"/>
      <c r="D1" s="373"/>
      <c r="E1" s="373"/>
      <c r="F1" s="373"/>
      <c r="G1" s="373"/>
      <c r="H1" s="373"/>
      <c r="I1" s="373"/>
      <c r="J1" s="373"/>
      <c r="K1" s="373"/>
      <c r="L1" s="373"/>
      <c r="M1" s="373"/>
      <c r="N1" s="373"/>
      <c r="O1" s="373"/>
      <c r="P1" s="373"/>
    </row>
    <row r="2" spans="1:16" ht="15.75" x14ac:dyDescent="0.25">
      <c r="A2" s="373" t="s">
        <v>882</v>
      </c>
      <c r="B2" s="373"/>
      <c r="C2" s="373"/>
      <c r="D2" s="373"/>
      <c r="E2" s="373"/>
      <c r="F2" s="373"/>
      <c r="G2" s="373"/>
      <c r="H2" s="373"/>
      <c r="I2" s="373"/>
      <c r="J2" s="373"/>
      <c r="K2" s="373"/>
      <c r="L2" s="373"/>
      <c r="M2" s="373"/>
      <c r="N2" s="373"/>
      <c r="O2" s="373"/>
      <c r="P2" s="373"/>
    </row>
    <row r="3" spans="1:16" x14ac:dyDescent="0.25">
      <c r="A3" s="119"/>
      <c r="B3" s="119"/>
      <c r="C3" s="119"/>
      <c r="D3" s="119"/>
      <c r="E3" s="119"/>
      <c r="F3" s="120"/>
      <c r="G3" s="120"/>
      <c r="H3" s="120"/>
      <c r="I3" s="120"/>
      <c r="J3" s="120"/>
      <c r="K3" s="120"/>
      <c r="L3" s="120"/>
      <c r="M3" s="120"/>
      <c r="N3" s="120"/>
      <c r="O3" s="370" t="s">
        <v>908</v>
      </c>
      <c r="P3" s="370"/>
    </row>
    <row r="4" spans="1:16" ht="36" customHeight="1" x14ac:dyDescent="0.25">
      <c r="A4" s="121" t="s">
        <v>912</v>
      </c>
      <c r="B4" s="122" t="s">
        <v>239</v>
      </c>
      <c r="C4" s="123" t="s">
        <v>155</v>
      </c>
      <c r="D4" s="123" t="s">
        <v>72</v>
      </c>
      <c r="E4" s="123" t="s">
        <v>73</v>
      </c>
      <c r="F4" s="123" t="s">
        <v>74</v>
      </c>
      <c r="G4" s="123" t="s">
        <v>75</v>
      </c>
      <c r="H4" s="123" t="s">
        <v>76</v>
      </c>
      <c r="I4" s="123" t="s">
        <v>77</v>
      </c>
      <c r="J4" s="123" t="s">
        <v>78</v>
      </c>
      <c r="K4" s="123" t="s">
        <v>112</v>
      </c>
      <c r="L4" s="123" t="s">
        <v>181</v>
      </c>
      <c r="M4" s="123" t="s">
        <v>182</v>
      </c>
      <c r="N4" s="123" t="s">
        <v>183</v>
      </c>
      <c r="O4" s="123" t="s">
        <v>933</v>
      </c>
      <c r="P4" s="122" t="s">
        <v>981</v>
      </c>
    </row>
    <row r="5" spans="1:16" ht="23.25" customHeight="1" x14ac:dyDescent="0.25">
      <c r="A5" s="124">
        <v>1</v>
      </c>
      <c r="B5" s="125" t="s">
        <v>113</v>
      </c>
      <c r="C5" s="126">
        <v>891.09</v>
      </c>
      <c r="D5" s="126">
        <v>856.93</v>
      </c>
      <c r="E5" s="126">
        <v>1010.09</v>
      </c>
      <c r="F5" s="126">
        <v>1252.78</v>
      </c>
      <c r="G5" s="126">
        <v>1293.8599999999999</v>
      </c>
      <c r="H5" s="127">
        <v>1368.2</v>
      </c>
      <c r="I5" s="127">
        <v>1603.17</v>
      </c>
      <c r="J5" s="127">
        <v>1808.08</v>
      </c>
      <c r="K5" s="127">
        <v>2018.4159999999999</v>
      </c>
      <c r="L5" s="127">
        <v>1978.578</v>
      </c>
      <c r="M5" s="128">
        <v>2352.2629999999999</v>
      </c>
      <c r="N5" s="127">
        <v>2766.19</v>
      </c>
      <c r="O5" s="127">
        <f>3449558/1000</f>
        <v>3449.558</v>
      </c>
      <c r="P5" s="125" t="s">
        <v>940</v>
      </c>
    </row>
    <row r="6" spans="1:16" ht="23.25" customHeight="1" x14ac:dyDescent="0.25">
      <c r="A6" s="124">
        <v>2</v>
      </c>
      <c r="B6" s="125" t="s">
        <v>114</v>
      </c>
      <c r="C6" s="126">
        <v>2.75</v>
      </c>
      <c r="D6" s="126">
        <v>2.77</v>
      </c>
      <c r="E6" s="126">
        <v>2.83</v>
      </c>
      <c r="F6" s="126">
        <v>2.88</v>
      </c>
      <c r="G6" s="126">
        <v>2.65</v>
      </c>
      <c r="H6" s="127">
        <v>3.15</v>
      </c>
      <c r="I6" s="127">
        <v>3.3</v>
      </c>
      <c r="J6" s="127">
        <v>3.71</v>
      </c>
      <c r="K6" s="127">
        <v>3.62</v>
      </c>
      <c r="L6" s="127">
        <v>4</v>
      </c>
      <c r="M6" s="128">
        <v>4.05</v>
      </c>
      <c r="N6" s="127">
        <v>4.1100000000000003</v>
      </c>
      <c r="O6" s="127">
        <v>4.25</v>
      </c>
      <c r="P6" s="125" t="s">
        <v>941</v>
      </c>
    </row>
    <row r="7" spans="1:16" ht="23.25" customHeight="1" x14ac:dyDescent="0.25">
      <c r="A7" s="124">
        <v>3</v>
      </c>
      <c r="B7" s="125" t="s">
        <v>132</v>
      </c>
      <c r="C7" s="126">
        <v>188.01</v>
      </c>
      <c r="D7" s="126">
        <v>181.48</v>
      </c>
      <c r="E7" s="126">
        <v>190.32</v>
      </c>
      <c r="F7" s="126">
        <v>206.15</v>
      </c>
      <c r="G7" s="126">
        <v>218.82</v>
      </c>
      <c r="H7" s="127">
        <v>227.24199999999999</v>
      </c>
      <c r="I7" s="127">
        <v>228.62</v>
      </c>
      <c r="J7" s="127">
        <v>254.27</v>
      </c>
      <c r="K7" s="127">
        <v>266.7</v>
      </c>
      <c r="L7" s="127">
        <v>282.69900000000001</v>
      </c>
      <c r="M7" s="128">
        <v>294.2</v>
      </c>
      <c r="N7" s="127">
        <v>306.60000000000002</v>
      </c>
      <c r="O7" s="127">
        <f>327263/1000</f>
        <v>327.26299999999998</v>
      </c>
      <c r="P7" s="125" t="s">
        <v>942</v>
      </c>
    </row>
    <row r="8" spans="1:16" ht="23.25" customHeight="1" x14ac:dyDescent="0.25">
      <c r="A8" s="124">
        <v>4</v>
      </c>
      <c r="B8" s="125" t="s">
        <v>133</v>
      </c>
      <c r="C8" s="126">
        <v>279.52999999999997</v>
      </c>
      <c r="D8" s="126">
        <v>267.04000000000002</v>
      </c>
      <c r="E8" s="126">
        <v>319.10000000000002</v>
      </c>
      <c r="F8" s="126">
        <v>300.64999999999998</v>
      </c>
      <c r="G8" s="126">
        <v>297.39999999999998</v>
      </c>
      <c r="H8" s="127">
        <v>299.91000000000003</v>
      </c>
      <c r="I8" s="127">
        <v>344.47</v>
      </c>
      <c r="J8" s="127">
        <v>400.14</v>
      </c>
      <c r="K8" s="127">
        <v>432.298</v>
      </c>
      <c r="L8" s="127">
        <v>479.8</v>
      </c>
      <c r="M8" s="128">
        <v>506.887</v>
      </c>
      <c r="N8" s="127">
        <v>510</v>
      </c>
      <c r="O8" s="127">
        <f>587850/1000</f>
        <v>587.85</v>
      </c>
      <c r="P8" s="125" t="s">
        <v>943</v>
      </c>
    </row>
    <row r="9" spans="1:16" ht="23.25" customHeight="1" x14ac:dyDescent="0.25">
      <c r="A9" s="124">
        <v>5</v>
      </c>
      <c r="B9" s="125" t="s">
        <v>134</v>
      </c>
      <c r="C9" s="126">
        <v>131.75</v>
      </c>
      <c r="D9" s="126">
        <v>137.75</v>
      </c>
      <c r="E9" s="126">
        <v>139.37</v>
      </c>
      <c r="F9" s="126">
        <v>158.69999999999999</v>
      </c>
      <c r="G9" s="126">
        <v>174.25</v>
      </c>
      <c r="H9" s="127">
        <v>228.20699999999999</v>
      </c>
      <c r="I9" s="127">
        <v>250.7</v>
      </c>
      <c r="J9" s="127">
        <v>255.61</v>
      </c>
      <c r="K9" s="127">
        <v>284.959</v>
      </c>
      <c r="L9" s="127">
        <v>314.16399999999999</v>
      </c>
      <c r="M9" s="128">
        <v>342.29899999999998</v>
      </c>
      <c r="N9" s="127">
        <v>376.8</v>
      </c>
      <c r="O9" s="127">
        <f>457167.2/1000</f>
        <v>457.16720000000004</v>
      </c>
      <c r="P9" s="125" t="s">
        <v>944</v>
      </c>
    </row>
    <row r="10" spans="1:16" ht="23.25" customHeight="1" x14ac:dyDescent="0.25">
      <c r="A10" s="124">
        <v>6</v>
      </c>
      <c r="B10" s="125" t="s">
        <v>135</v>
      </c>
      <c r="C10" s="126">
        <v>0.7</v>
      </c>
      <c r="D10" s="126">
        <v>0.61</v>
      </c>
      <c r="E10" s="126">
        <v>0.61</v>
      </c>
      <c r="F10" s="126">
        <v>0.72</v>
      </c>
      <c r="G10" s="126">
        <v>0.72</v>
      </c>
      <c r="H10" s="127">
        <v>0.82</v>
      </c>
      <c r="I10" s="127">
        <v>0.74</v>
      </c>
      <c r="J10" s="127">
        <v>0.69</v>
      </c>
      <c r="K10" s="127">
        <v>0.88</v>
      </c>
      <c r="L10" s="127">
        <v>0.67500000000000004</v>
      </c>
      <c r="M10" s="128">
        <v>0.71</v>
      </c>
      <c r="N10" s="127">
        <v>0.72</v>
      </c>
      <c r="O10" s="127">
        <v>0.80100000000000005</v>
      </c>
      <c r="P10" s="125" t="s">
        <v>945</v>
      </c>
    </row>
    <row r="11" spans="1:16" ht="23.25" customHeight="1" x14ac:dyDescent="0.25">
      <c r="A11" s="124">
        <v>7</v>
      </c>
      <c r="B11" s="125" t="s">
        <v>115</v>
      </c>
      <c r="C11" s="126">
        <v>104.95</v>
      </c>
      <c r="D11" s="126">
        <v>102.39</v>
      </c>
      <c r="E11" s="126">
        <v>33.43</v>
      </c>
      <c r="F11" s="126">
        <v>86.21</v>
      </c>
      <c r="G11" s="126">
        <v>84.33</v>
      </c>
      <c r="H11" s="127">
        <v>93.27</v>
      </c>
      <c r="I11" s="127">
        <v>89.96</v>
      </c>
      <c r="J11" s="127">
        <v>77.88</v>
      </c>
      <c r="K11" s="127">
        <v>114.059</v>
      </c>
      <c r="L11" s="127">
        <v>117.976</v>
      </c>
      <c r="M11" s="128">
        <v>111.911</v>
      </c>
      <c r="N11" s="127">
        <v>117.89</v>
      </c>
      <c r="O11" s="128">
        <f>124607/1000</f>
        <v>124.607</v>
      </c>
      <c r="P11" s="125" t="s">
        <v>946</v>
      </c>
    </row>
    <row r="12" spans="1:16" ht="23.25" customHeight="1" x14ac:dyDescent="0.25">
      <c r="A12" s="124">
        <v>8</v>
      </c>
      <c r="B12" s="125" t="s">
        <v>116</v>
      </c>
      <c r="C12" s="126">
        <v>733.81</v>
      </c>
      <c r="D12" s="126">
        <v>747.33</v>
      </c>
      <c r="E12" s="126">
        <v>721.91</v>
      </c>
      <c r="F12" s="126">
        <v>765.9</v>
      </c>
      <c r="G12" s="126">
        <v>771.52</v>
      </c>
      <c r="H12" s="127">
        <v>774.90200000000004</v>
      </c>
      <c r="I12" s="127">
        <v>783.72</v>
      </c>
      <c r="J12" s="127">
        <v>788.49</v>
      </c>
      <c r="K12" s="128">
        <v>798.46</v>
      </c>
      <c r="L12" s="127">
        <v>809.93200000000002</v>
      </c>
      <c r="M12" s="128">
        <v>809.56</v>
      </c>
      <c r="N12" s="127">
        <v>812.1</v>
      </c>
      <c r="O12" s="127">
        <f>819068/1000</f>
        <v>819.06799999999998</v>
      </c>
      <c r="P12" s="125" t="s">
        <v>947</v>
      </c>
    </row>
    <row r="13" spans="1:16" ht="23.25" customHeight="1" x14ac:dyDescent="0.25">
      <c r="A13" s="124">
        <v>9</v>
      </c>
      <c r="B13" s="125" t="s">
        <v>136</v>
      </c>
      <c r="C13" s="126">
        <v>48.2</v>
      </c>
      <c r="D13" s="126">
        <v>60.08</v>
      </c>
      <c r="E13" s="126">
        <v>67.239999999999995</v>
      </c>
      <c r="F13" s="126">
        <v>76.290000000000006</v>
      </c>
      <c r="G13" s="126">
        <v>100.46</v>
      </c>
      <c r="H13" s="127">
        <v>96.194999999999993</v>
      </c>
      <c r="I13" s="127">
        <v>106</v>
      </c>
      <c r="J13" s="127">
        <v>111.48</v>
      </c>
      <c r="K13" s="128">
        <v>105.58</v>
      </c>
      <c r="L13" s="127">
        <v>111.2032</v>
      </c>
      <c r="M13" s="128">
        <v>121</v>
      </c>
      <c r="N13" s="127">
        <v>144.21</v>
      </c>
      <c r="O13" s="127">
        <f>190000.9/1000</f>
        <v>190.0009</v>
      </c>
      <c r="P13" s="125" t="s">
        <v>948</v>
      </c>
    </row>
    <row r="14" spans="1:16" ht="23.25" customHeight="1" x14ac:dyDescent="0.25">
      <c r="A14" s="124">
        <v>10</v>
      </c>
      <c r="B14" s="125" t="s">
        <v>91</v>
      </c>
      <c r="C14" s="126">
        <v>7.3</v>
      </c>
      <c r="D14" s="126">
        <v>6.89</v>
      </c>
      <c r="E14" s="126">
        <v>7.85</v>
      </c>
      <c r="F14" s="126">
        <v>7.79</v>
      </c>
      <c r="G14" s="126">
        <v>7.75</v>
      </c>
      <c r="H14" s="127">
        <v>7.3810000000000002</v>
      </c>
      <c r="I14" s="127">
        <v>8.0500000000000007</v>
      </c>
      <c r="J14" s="127">
        <v>8.56</v>
      </c>
      <c r="K14" s="127">
        <v>9.8339999999999996</v>
      </c>
      <c r="L14" s="127">
        <v>10.73648</v>
      </c>
      <c r="M14" s="128">
        <v>11.798999999999999</v>
      </c>
      <c r="N14" s="127">
        <v>12.48</v>
      </c>
      <c r="O14" s="127">
        <f>12765.36/1000</f>
        <v>12.765360000000001</v>
      </c>
      <c r="P14" s="125" t="s">
        <v>949</v>
      </c>
    </row>
    <row r="15" spans="1:16" ht="23.25" customHeight="1" x14ac:dyDescent="0.25">
      <c r="A15" s="124">
        <v>11</v>
      </c>
      <c r="B15" s="125" t="s">
        <v>137</v>
      </c>
      <c r="C15" s="126">
        <v>19.149999999999999</v>
      </c>
      <c r="D15" s="126">
        <v>19.2</v>
      </c>
      <c r="E15" s="126">
        <v>17.329999999999998</v>
      </c>
      <c r="F15" s="126">
        <v>19.27</v>
      </c>
      <c r="G15" s="126">
        <v>18.940000000000001</v>
      </c>
      <c r="H15" s="127">
        <v>19.7</v>
      </c>
      <c r="I15" s="127">
        <v>19.850000000000001</v>
      </c>
      <c r="J15" s="127">
        <v>19.95</v>
      </c>
      <c r="K15" s="127">
        <v>20</v>
      </c>
      <c r="L15" s="127">
        <v>20.3</v>
      </c>
      <c r="M15" s="128">
        <v>20.079999999999998</v>
      </c>
      <c r="N15" s="127">
        <v>18.8</v>
      </c>
      <c r="O15" s="127">
        <v>20.7</v>
      </c>
      <c r="P15" s="125" t="s">
        <v>950</v>
      </c>
    </row>
    <row r="16" spans="1:16" ht="23.25" customHeight="1" x14ac:dyDescent="0.25">
      <c r="A16" s="124">
        <v>12</v>
      </c>
      <c r="B16" s="125" t="s">
        <v>138</v>
      </c>
      <c r="C16" s="126">
        <v>34.270000000000003</v>
      </c>
      <c r="D16" s="126">
        <v>34.270000000000003</v>
      </c>
      <c r="E16" s="126">
        <v>67.89</v>
      </c>
      <c r="F16" s="126">
        <v>75.8</v>
      </c>
      <c r="G16" s="126">
        <v>70.5</v>
      </c>
      <c r="H16" s="127">
        <v>71.885999999999996</v>
      </c>
      <c r="I16" s="127">
        <v>91.68</v>
      </c>
      <c r="J16" s="127">
        <v>96.6</v>
      </c>
      <c r="K16" s="127">
        <v>104.82</v>
      </c>
      <c r="L16" s="127">
        <v>106.43</v>
      </c>
      <c r="M16" s="128">
        <v>115.995</v>
      </c>
      <c r="N16" s="127">
        <v>145.16</v>
      </c>
      <c r="O16" s="127">
        <f>190000/1000</f>
        <v>190</v>
      </c>
      <c r="P16" s="125" t="s">
        <v>951</v>
      </c>
    </row>
    <row r="17" spans="1:16" ht="23.25" customHeight="1" x14ac:dyDescent="0.25">
      <c r="A17" s="124">
        <v>13</v>
      </c>
      <c r="B17" s="125" t="s">
        <v>139</v>
      </c>
      <c r="C17" s="126">
        <v>297.57</v>
      </c>
      <c r="D17" s="126">
        <v>292.45999999999998</v>
      </c>
      <c r="E17" s="126">
        <v>297.69</v>
      </c>
      <c r="F17" s="126">
        <v>361.85</v>
      </c>
      <c r="G17" s="126">
        <v>408.05</v>
      </c>
      <c r="H17" s="127">
        <v>526.57899999999995</v>
      </c>
      <c r="I17" s="127">
        <v>546.44000000000005</v>
      </c>
      <c r="J17" s="127">
        <v>525.57000000000005</v>
      </c>
      <c r="K17" s="127">
        <v>555.30999999999995</v>
      </c>
      <c r="L17" s="127">
        <v>613.24099999999999</v>
      </c>
      <c r="M17" s="128">
        <v>580.57000000000005</v>
      </c>
      <c r="N17" s="127">
        <v>557.49</v>
      </c>
      <c r="O17" s="127">
        <f>602522.2/1000</f>
        <v>602.5222</v>
      </c>
      <c r="P17" s="125" t="s">
        <v>952</v>
      </c>
    </row>
    <row r="18" spans="1:16" ht="23.25" customHeight="1" x14ac:dyDescent="0.25">
      <c r="A18" s="124">
        <v>14</v>
      </c>
      <c r="B18" s="125" t="s">
        <v>93</v>
      </c>
      <c r="C18" s="126">
        <v>636.89</v>
      </c>
      <c r="D18" s="126">
        <v>677.63</v>
      </c>
      <c r="E18" s="126">
        <v>667.33</v>
      </c>
      <c r="F18" s="126">
        <v>685.99</v>
      </c>
      <c r="G18" s="126">
        <v>663.12</v>
      </c>
      <c r="H18" s="127">
        <v>681.61300000000006</v>
      </c>
      <c r="I18" s="127">
        <v>693.21</v>
      </c>
      <c r="J18" s="127">
        <v>679.74</v>
      </c>
      <c r="K18" s="127">
        <v>708.64499999999998</v>
      </c>
      <c r="L18" s="127">
        <v>726.01299999999992</v>
      </c>
      <c r="M18" s="128">
        <v>727.50700000000006</v>
      </c>
      <c r="N18" s="127">
        <v>608.72</v>
      </c>
      <c r="O18" s="127">
        <f>562621/1000</f>
        <v>562.62099999999998</v>
      </c>
      <c r="P18" s="125" t="s">
        <v>953</v>
      </c>
    </row>
    <row r="19" spans="1:16" ht="23.25" customHeight="1" x14ac:dyDescent="0.25">
      <c r="A19" s="124">
        <v>15</v>
      </c>
      <c r="B19" s="125" t="s">
        <v>119</v>
      </c>
      <c r="C19" s="126">
        <v>61.08</v>
      </c>
      <c r="D19" s="126">
        <v>65.040000000000006</v>
      </c>
      <c r="E19" s="126">
        <v>63.89</v>
      </c>
      <c r="F19" s="126">
        <v>68.47</v>
      </c>
      <c r="G19" s="126">
        <v>66.12</v>
      </c>
      <c r="H19" s="127">
        <v>56.451000000000001</v>
      </c>
      <c r="I19" s="127">
        <v>75.41</v>
      </c>
      <c r="J19" s="127">
        <v>85.16</v>
      </c>
      <c r="K19" s="127">
        <v>96.257999999999996</v>
      </c>
      <c r="L19" s="127">
        <v>109.12137</v>
      </c>
      <c r="M19" s="128">
        <v>115.017</v>
      </c>
      <c r="N19" s="127">
        <v>138.69</v>
      </c>
      <c r="O19" s="127">
        <f>143419.7/1000</f>
        <v>143.41970000000001</v>
      </c>
      <c r="P19" s="125" t="s">
        <v>954</v>
      </c>
    </row>
    <row r="20" spans="1:16" ht="23.25" customHeight="1" x14ac:dyDescent="0.25">
      <c r="A20" s="124">
        <v>16</v>
      </c>
      <c r="B20" s="125" t="s">
        <v>140</v>
      </c>
      <c r="C20" s="126">
        <v>580.54</v>
      </c>
      <c r="D20" s="126">
        <v>595.94000000000005</v>
      </c>
      <c r="E20" s="126">
        <v>556.45000000000005</v>
      </c>
      <c r="F20" s="126">
        <v>523.1</v>
      </c>
      <c r="G20" s="126">
        <v>538.35</v>
      </c>
      <c r="H20" s="127">
        <v>595.24900000000002</v>
      </c>
      <c r="I20" s="127">
        <v>578.79</v>
      </c>
      <c r="J20" s="127">
        <v>586.37</v>
      </c>
      <c r="K20" s="127">
        <v>602.67899999999997</v>
      </c>
      <c r="L20" s="127">
        <v>608.06500000000005</v>
      </c>
      <c r="M20" s="128">
        <v>579.68499999999995</v>
      </c>
      <c r="N20" s="127">
        <v>662.91</v>
      </c>
      <c r="O20" s="127">
        <f>606012/1000</f>
        <v>606.01199999999994</v>
      </c>
      <c r="P20" s="125" t="s">
        <v>955</v>
      </c>
    </row>
    <row r="21" spans="1:16" ht="23.25" customHeight="1" x14ac:dyDescent="0.25">
      <c r="A21" s="124">
        <v>17</v>
      </c>
      <c r="B21" s="125" t="s">
        <v>120</v>
      </c>
      <c r="C21" s="126">
        <v>18.22</v>
      </c>
      <c r="D21" s="126">
        <v>18.61</v>
      </c>
      <c r="E21" s="126">
        <v>18.600000000000001</v>
      </c>
      <c r="F21" s="126">
        <v>18.8</v>
      </c>
      <c r="G21" s="126">
        <v>19.2</v>
      </c>
      <c r="H21" s="127">
        <v>20.2</v>
      </c>
      <c r="I21" s="127">
        <v>22.22</v>
      </c>
      <c r="J21" s="127">
        <v>24.5</v>
      </c>
      <c r="K21" s="127">
        <v>28.541</v>
      </c>
      <c r="L21" s="127">
        <v>30.5</v>
      </c>
      <c r="M21" s="128">
        <v>32.034999999999997</v>
      </c>
      <c r="N21" s="127">
        <v>32</v>
      </c>
      <c r="O21" s="127">
        <f>33000/1000</f>
        <v>33</v>
      </c>
      <c r="P21" s="125" t="s">
        <v>956</v>
      </c>
    </row>
    <row r="22" spans="1:16" ht="23.25" customHeight="1" x14ac:dyDescent="0.25">
      <c r="A22" s="124">
        <v>18</v>
      </c>
      <c r="B22" s="125" t="s">
        <v>99</v>
      </c>
      <c r="C22" s="126">
        <v>4.12</v>
      </c>
      <c r="D22" s="126">
        <v>5.49</v>
      </c>
      <c r="E22" s="126">
        <v>4</v>
      </c>
      <c r="F22" s="126">
        <v>3.96</v>
      </c>
      <c r="G22" s="126">
        <v>4.21</v>
      </c>
      <c r="H22" s="127">
        <v>4.5570000000000004</v>
      </c>
      <c r="I22" s="127">
        <v>4.7699999999999996</v>
      </c>
      <c r="J22" s="127">
        <v>5.42</v>
      </c>
      <c r="K22" s="127">
        <v>5.7519999999999998</v>
      </c>
      <c r="L22" s="127">
        <v>6.0389999999999997</v>
      </c>
      <c r="M22" s="128">
        <v>11.343</v>
      </c>
      <c r="N22" s="127">
        <v>12.33</v>
      </c>
      <c r="O22" s="127">
        <v>11.961</v>
      </c>
      <c r="P22" s="125" t="s">
        <v>957</v>
      </c>
    </row>
    <row r="23" spans="1:16" ht="23.25" customHeight="1" x14ac:dyDescent="0.25">
      <c r="A23" s="124">
        <v>19</v>
      </c>
      <c r="B23" s="125" t="s">
        <v>141</v>
      </c>
      <c r="C23" s="126">
        <v>3.75</v>
      </c>
      <c r="D23" s="126">
        <v>3.76</v>
      </c>
      <c r="E23" s="126">
        <v>3.76</v>
      </c>
      <c r="F23" s="126">
        <v>2.89</v>
      </c>
      <c r="G23" s="126">
        <v>3.04</v>
      </c>
      <c r="H23" s="127">
        <v>2.9009999999999998</v>
      </c>
      <c r="I23" s="127">
        <v>2.93</v>
      </c>
      <c r="J23" s="127">
        <v>5.43</v>
      </c>
      <c r="K23" s="127">
        <v>5.94</v>
      </c>
      <c r="L23" s="127">
        <v>6.3869999999999996</v>
      </c>
      <c r="M23" s="128">
        <v>6.8280000000000003</v>
      </c>
      <c r="N23" s="127">
        <v>7.63</v>
      </c>
      <c r="O23" s="127">
        <f>7643.35/1000</f>
        <v>7.6433500000000008</v>
      </c>
      <c r="P23" s="125" t="s">
        <v>958</v>
      </c>
    </row>
    <row r="24" spans="1:16" ht="23.25" customHeight="1" x14ac:dyDescent="0.25">
      <c r="A24" s="124">
        <v>20</v>
      </c>
      <c r="B24" s="125" t="s">
        <v>142</v>
      </c>
      <c r="C24" s="126">
        <v>5.5</v>
      </c>
      <c r="D24" s="126">
        <v>5.8</v>
      </c>
      <c r="E24" s="126">
        <v>5.8</v>
      </c>
      <c r="F24" s="126">
        <v>6.18</v>
      </c>
      <c r="G24" s="126">
        <v>6.36</v>
      </c>
      <c r="H24" s="127">
        <v>6.585</v>
      </c>
      <c r="I24" s="127">
        <v>6.84</v>
      </c>
      <c r="J24" s="127">
        <v>7.13</v>
      </c>
      <c r="K24" s="127">
        <v>7.4649999999999999</v>
      </c>
      <c r="L24" s="127">
        <v>7.835</v>
      </c>
      <c r="M24" s="128">
        <v>8.2200000000000006</v>
      </c>
      <c r="N24" s="127">
        <v>8.61</v>
      </c>
      <c r="O24" s="127">
        <f>8990.5/1000</f>
        <v>8.9905000000000008</v>
      </c>
      <c r="P24" s="125" t="s">
        <v>959</v>
      </c>
    </row>
    <row r="25" spans="1:16" ht="23.25" customHeight="1" x14ac:dyDescent="0.25">
      <c r="A25" s="124">
        <v>21</v>
      </c>
      <c r="B25" s="125" t="s">
        <v>102</v>
      </c>
      <c r="C25" s="126">
        <v>325.45</v>
      </c>
      <c r="D25" s="126">
        <v>342.04</v>
      </c>
      <c r="E25" s="126">
        <v>349.48</v>
      </c>
      <c r="F25" s="126">
        <v>374.82</v>
      </c>
      <c r="G25" s="126">
        <v>370.54</v>
      </c>
      <c r="H25" s="127">
        <v>386.185</v>
      </c>
      <c r="I25" s="127">
        <v>381.18299999999999</v>
      </c>
      <c r="J25" s="127">
        <v>410.14</v>
      </c>
      <c r="K25" s="127">
        <v>413.78500000000003</v>
      </c>
      <c r="L25" s="127">
        <v>469.548</v>
      </c>
      <c r="M25" s="128">
        <v>521.279</v>
      </c>
      <c r="N25" s="127">
        <v>608.1</v>
      </c>
      <c r="O25" s="127">
        <f>684962/1000</f>
        <v>684.96199999999999</v>
      </c>
      <c r="P25" s="125" t="s">
        <v>960</v>
      </c>
    </row>
    <row r="26" spans="1:16" ht="23.25" customHeight="1" x14ac:dyDescent="0.25">
      <c r="A26" s="124">
        <v>22</v>
      </c>
      <c r="B26" s="125" t="s">
        <v>143</v>
      </c>
      <c r="C26" s="126">
        <v>85.64</v>
      </c>
      <c r="D26" s="126">
        <v>86.7</v>
      </c>
      <c r="E26" s="126">
        <v>78.73</v>
      </c>
      <c r="F26" s="126">
        <v>86.21</v>
      </c>
      <c r="G26" s="126">
        <v>122.86</v>
      </c>
      <c r="H26" s="127">
        <v>97.04</v>
      </c>
      <c r="I26" s="127">
        <v>97.62</v>
      </c>
      <c r="J26" s="127">
        <v>99.13</v>
      </c>
      <c r="K26" s="127">
        <v>104.02</v>
      </c>
      <c r="L26" s="127">
        <v>114.77</v>
      </c>
      <c r="M26" s="128">
        <v>120.08799999999999</v>
      </c>
      <c r="N26" s="127">
        <v>112.13</v>
      </c>
      <c r="O26" s="127">
        <f>136638.5/1000</f>
        <v>136.63849999999999</v>
      </c>
      <c r="P26" s="125" t="s">
        <v>961</v>
      </c>
    </row>
    <row r="27" spans="1:16" ht="23.25" customHeight="1" x14ac:dyDescent="0.25">
      <c r="A27" s="124">
        <v>23</v>
      </c>
      <c r="B27" s="125" t="s">
        <v>144</v>
      </c>
      <c r="C27" s="126">
        <v>18.5</v>
      </c>
      <c r="D27" s="126">
        <v>22.2</v>
      </c>
      <c r="E27" s="126">
        <v>25.7</v>
      </c>
      <c r="F27" s="126">
        <v>24.1</v>
      </c>
      <c r="G27" s="126">
        <v>26.91</v>
      </c>
      <c r="H27" s="127">
        <v>28.2</v>
      </c>
      <c r="I27" s="127">
        <v>47.85</v>
      </c>
      <c r="J27" s="127">
        <v>55.16</v>
      </c>
      <c r="K27" s="127">
        <v>35.1</v>
      </c>
      <c r="L27" s="127">
        <v>46.314</v>
      </c>
      <c r="M27" s="128">
        <v>42.460999999999999</v>
      </c>
      <c r="N27" s="127">
        <v>50.2</v>
      </c>
      <c r="O27" s="127">
        <f>54035.34/1000</f>
        <v>54.035339999999998</v>
      </c>
      <c r="P27" s="125" t="s">
        <v>962</v>
      </c>
    </row>
    <row r="28" spans="1:16" ht="23.25" customHeight="1" x14ac:dyDescent="0.25">
      <c r="A28" s="124">
        <v>24</v>
      </c>
      <c r="B28" s="125" t="s">
        <v>122</v>
      </c>
      <c r="C28" s="126">
        <v>0.15</v>
      </c>
      <c r="D28" s="126">
        <v>0.15</v>
      </c>
      <c r="E28" s="126">
        <v>0.18</v>
      </c>
      <c r="F28" s="126">
        <v>0.17</v>
      </c>
      <c r="G28" s="126">
        <v>0.17</v>
      </c>
      <c r="H28" s="127">
        <v>0.18</v>
      </c>
      <c r="I28" s="127">
        <v>0.28000000000000003</v>
      </c>
      <c r="J28" s="127">
        <v>0.49</v>
      </c>
      <c r="K28" s="127">
        <v>0.42</v>
      </c>
      <c r="L28" s="127">
        <v>0.44</v>
      </c>
      <c r="M28" s="128">
        <v>0.40200000000000002</v>
      </c>
      <c r="N28" s="127">
        <v>0.4</v>
      </c>
      <c r="O28" s="127">
        <v>0.38</v>
      </c>
      <c r="P28" s="125" t="s">
        <v>963</v>
      </c>
    </row>
    <row r="29" spans="1:16" ht="23.25" customHeight="1" x14ac:dyDescent="0.25">
      <c r="A29" s="124">
        <v>25</v>
      </c>
      <c r="B29" s="125" t="s">
        <v>107</v>
      </c>
      <c r="C29" s="126">
        <v>463.03</v>
      </c>
      <c r="D29" s="126">
        <v>542.28</v>
      </c>
      <c r="E29" s="126">
        <v>559.36</v>
      </c>
      <c r="F29" s="126">
        <v>534.16999999999996</v>
      </c>
      <c r="G29" s="126">
        <v>534.16999999999996</v>
      </c>
      <c r="H29" s="127">
        <v>614.80899999999997</v>
      </c>
      <c r="I29" s="127">
        <v>611.49</v>
      </c>
      <c r="J29" s="127">
        <v>620.4</v>
      </c>
      <c r="K29" s="127">
        <v>624.29600000000005</v>
      </c>
      <c r="L29" s="127">
        <v>697.61231999999995</v>
      </c>
      <c r="M29" s="128">
        <v>709.16310999999996</v>
      </c>
      <c r="N29" s="127">
        <v>669.31</v>
      </c>
      <c r="O29" s="127">
        <f>712036.9/1000</f>
        <v>712.03690000000006</v>
      </c>
      <c r="P29" s="125" t="s">
        <v>964</v>
      </c>
    </row>
    <row r="30" spans="1:16" ht="23.25" customHeight="1" x14ac:dyDescent="0.25">
      <c r="A30" s="124">
        <v>26</v>
      </c>
      <c r="B30" s="125" t="s">
        <v>151</v>
      </c>
      <c r="C30" s="126"/>
      <c r="D30" s="126"/>
      <c r="E30" s="126"/>
      <c r="F30" s="126"/>
      <c r="G30" s="126"/>
      <c r="H30" s="127"/>
      <c r="I30" s="127"/>
      <c r="J30" s="127"/>
      <c r="K30" s="127"/>
      <c r="L30" s="127">
        <v>268.36099999999999</v>
      </c>
      <c r="M30" s="128">
        <v>236.75200000000001</v>
      </c>
      <c r="N30" s="127">
        <v>198.92</v>
      </c>
      <c r="O30" s="127">
        <f>270037/1000</f>
        <v>270.03699999999998</v>
      </c>
      <c r="P30" s="125" t="s">
        <v>965</v>
      </c>
    </row>
    <row r="31" spans="1:16" ht="23.25" customHeight="1" x14ac:dyDescent="0.25">
      <c r="A31" s="124">
        <v>27</v>
      </c>
      <c r="B31" s="125" t="s">
        <v>145</v>
      </c>
      <c r="C31" s="126">
        <v>23.87</v>
      </c>
      <c r="D31" s="126">
        <v>28.63</v>
      </c>
      <c r="E31" s="126">
        <v>36.25</v>
      </c>
      <c r="F31" s="126">
        <v>36</v>
      </c>
      <c r="G31" s="126">
        <v>42.27</v>
      </c>
      <c r="H31" s="127">
        <v>49.231000000000002</v>
      </c>
      <c r="I31" s="127">
        <v>53.34</v>
      </c>
      <c r="J31" s="127">
        <v>57.46</v>
      </c>
      <c r="K31" s="127">
        <v>61.95</v>
      </c>
      <c r="L31" s="127">
        <v>65.162999999999997</v>
      </c>
      <c r="M31" s="128">
        <v>69.055000000000007</v>
      </c>
      <c r="N31" s="127">
        <v>72.45</v>
      </c>
      <c r="O31" s="127">
        <f>76800/1000</f>
        <v>76.8</v>
      </c>
      <c r="P31" s="125" t="s">
        <v>966</v>
      </c>
    </row>
    <row r="32" spans="1:16" ht="23.25" customHeight="1" x14ac:dyDescent="0.25">
      <c r="A32" s="124">
        <v>28</v>
      </c>
      <c r="B32" s="125" t="s">
        <v>146</v>
      </c>
      <c r="C32" s="126">
        <v>289.58</v>
      </c>
      <c r="D32" s="126">
        <v>306.73</v>
      </c>
      <c r="E32" s="126">
        <v>325.95</v>
      </c>
      <c r="F32" s="126">
        <v>349.27</v>
      </c>
      <c r="G32" s="126">
        <v>392.93</v>
      </c>
      <c r="H32" s="127">
        <v>417.47899999999998</v>
      </c>
      <c r="I32" s="127">
        <v>429.72</v>
      </c>
      <c r="J32" s="127">
        <v>449.75</v>
      </c>
      <c r="K32" s="127">
        <v>464.48399999999998</v>
      </c>
      <c r="L32" s="127">
        <v>494.26499999999999</v>
      </c>
      <c r="M32" s="128">
        <v>504.80799999999999</v>
      </c>
      <c r="N32" s="127">
        <v>617.69000000000005</v>
      </c>
      <c r="O32" s="127">
        <f>628749.1/1000</f>
        <v>628.7491</v>
      </c>
      <c r="P32" s="125" t="s">
        <v>967</v>
      </c>
    </row>
    <row r="33" spans="1:16" ht="23.25" customHeight="1" x14ac:dyDescent="0.25">
      <c r="A33" s="124">
        <v>29</v>
      </c>
      <c r="B33" s="125" t="s">
        <v>147</v>
      </c>
      <c r="C33" s="126">
        <v>2.79</v>
      </c>
      <c r="D33" s="126">
        <v>3.03</v>
      </c>
      <c r="E33" s="126">
        <v>3.09</v>
      </c>
      <c r="F33" s="126">
        <v>3.16</v>
      </c>
      <c r="G33" s="126">
        <v>3.49</v>
      </c>
      <c r="H33" s="127">
        <v>3.8180000000000001</v>
      </c>
      <c r="I33" s="127">
        <v>3.83</v>
      </c>
      <c r="J33" s="127">
        <v>3.85</v>
      </c>
      <c r="K33" s="127">
        <v>3.8889999999999998</v>
      </c>
      <c r="L33" s="127">
        <v>3.9362380000000003</v>
      </c>
      <c r="M33" s="128">
        <v>4.1379999999999999</v>
      </c>
      <c r="N33" s="127">
        <v>4.3</v>
      </c>
      <c r="O33" s="127">
        <f>4578.527/1000</f>
        <v>4.5785270000000002</v>
      </c>
      <c r="P33" s="125" t="s">
        <v>968</v>
      </c>
    </row>
    <row r="34" spans="1:16" s="37" customFormat="1" ht="23.25" customHeight="1" x14ac:dyDescent="0.25">
      <c r="A34" s="129">
        <v>30</v>
      </c>
      <c r="B34" s="125" t="s">
        <v>148</v>
      </c>
      <c r="C34" s="126">
        <v>1250</v>
      </c>
      <c r="D34" s="126">
        <v>1359.1</v>
      </c>
      <c r="E34" s="126">
        <v>1447.26</v>
      </c>
      <c r="F34" s="126">
        <v>1484</v>
      </c>
      <c r="G34" s="126">
        <v>1505</v>
      </c>
      <c r="H34" s="127">
        <v>1443.259</v>
      </c>
      <c r="I34" s="127">
        <v>1472.05</v>
      </c>
      <c r="J34" s="127">
        <v>1490.02</v>
      </c>
      <c r="K34" s="127">
        <v>1580.6469999999999</v>
      </c>
      <c r="L34" s="127">
        <v>1617.319</v>
      </c>
      <c r="M34" s="128">
        <v>1671.42</v>
      </c>
      <c r="N34" s="127">
        <v>1701.82</v>
      </c>
      <c r="O34" s="127">
        <f>1742092/1000</f>
        <v>1742.0920000000001</v>
      </c>
      <c r="P34" s="125" t="s">
        <v>969</v>
      </c>
    </row>
    <row r="35" spans="1:16" s="37" customFormat="1" ht="38.25" customHeight="1" x14ac:dyDescent="0.25">
      <c r="A35" s="129">
        <v>31</v>
      </c>
      <c r="B35" s="130" t="s">
        <v>423</v>
      </c>
      <c r="C35" s="131">
        <v>12.1</v>
      </c>
      <c r="D35" s="131">
        <v>28.68</v>
      </c>
      <c r="E35" s="131">
        <v>28.69</v>
      </c>
      <c r="F35" s="131">
        <v>32.49</v>
      </c>
      <c r="G35" s="131">
        <v>33.159999999999997</v>
      </c>
      <c r="H35" s="132">
        <v>33.920999999999999</v>
      </c>
      <c r="I35" s="132">
        <v>35.26</v>
      </c>
      <c r="J35" s="132">
        <v>36.619999999999997</v>
      </c>
      <c r="K35" s="132">
        <v>36.948</v>
      </c>
      <c r="L35" s="132">
        <v>37.177</v>
      </c>
      <c r="M35" s="133">
        <v>37.325000000000003</v>
      </c>
      <c r="N35" s="132">
        <v>38.81</v>
      </c>
      <c r="O35" s="132">
        <f>39504/1000</f>
        <v>39.503999999999998</v>
      </c>
      <c r="P35" s="130" t="s">
        <v>970</v>
      </c>
    </row>
    <row r="36" spans="1:16" ht="23.25" customHeight="1" x14ac:dyDescent="0.25">
      <c r="A36" s="134">
        <v>32</v>
      </c>
      <c r="B36" s="125" t="s">
        <v>149</v>
      </c>
      <c r="C36" s="126">
        <v>0.09</v>
      </c>
      <c r="D36" s="126">
        <v>0.17</v>
      </c>
      <c r="E36" s="126">
        <v>0.21</v>
      </c>
      <c r="F36" s="126">
        <v>0.24</v>
      </c>
      <c r="G36" s="126">
        <v>0.24</v>
      </c>
      <c r="H36" s="127">
        <v>0.24199999999999999</v>
      </c>
      <c r="I36" s="127">
        <v>0.1</v>
      </c>
      <c r="J36" s="127">
        <v>0.05</v>
      </c>
      <c r="K36" s="127">
        <v>0.113</v>
      </c>
      <c r="L36" s="127">
        <v>0.11799999999999999</v>
      </c>
      <c r="M36" s="128">
        <v>0.128</v>
      </c>
      <c r="N36" s="127">
        <v>0.13</v>
      </c>
      <c r="O36" s="127">
        <v>0.13600000000000001</v>
      </c>
      <c r="P36" s="125" t="s">
        <v>971</v>
      </c>
    </row>
    <row r="37" spans="1:16" ht="30" x14ac:dyDescent="0.25">
      <c r="A37" s="124">
        <v>33</v>
      </c>
      <c r="B37" s="135" t="s">
        <v>341</v>
      </c>
      <c r="C37" s="126">
        <v>0.05</v>
      </c>
      <c r="D37" s="126">
        <v>0.05</v>
      </c>
      <c r="E37" s="126">
        <v>0.05</v>
      </c>
      <c r="F37" s="126">
        <v>0.05</v>
      </c>
      <c r="G37" s="126">
        <v>0.05</v>
      </c>
      <c r="H37" s="127">
        <v>0.05</v>
      </c>
      <c r="I37" s="127">
        <v>0.05</v>
      </c>
      <c r="J37" s="127">
        <v>0.05</v>
      </c>
      <c r="K37" s="127">
        <v>0.05</v>
      </c>
      <c r="L37" s="127">
        <v>5.5E-2</v>
      </c>
      <c r="M37" s="128">
        <v>0</v>
      </c>
      <c r="N37" s="127">
        <v>0</v>
      </c>
      <c r="O37" s="127">
        <v>0</v>
      </c>
      <c r="P37" s="135" t="s">
        <v>972</v>
      </c>
    </row>
    <row r="38" spans="1:16" ht="23.25" customHeight="1" x14ac:dyDescent="0.25">
      <c r="A38" s="124">
        <v>34</v>
      </c>
      <c r="B38" s="125" t="s">
        <v>86</v>
      </c>
      <c r="C38" s="126">
        <v>17.79</v>
      </c>
      <c r="D38" s="126">
        <v>16.41</v>
      </c>
      <c r="E38" s="126">
        <v>26.36</v>
      </c>
      <c r="F38" s="126">
        <v>14.14</v>
      </c>
      <c r="G38" s="126">
        <v>15.88</v>
      </c>
      <c r="H38" s="127">
        <v>16.975000000000001</v>
      </c>
      <c r="I38" s="127">
        <v>17.43</v>
      </c>
      <c r="J38" s="127">
        <v>19.010000000000002</v>
      </c>
      <c r="K38" s="127">
        <v>19.86</v>
      </c>
      <c r="L38" s="127">
        <v>31.815999999999999</v>
      </c>
      <c r="M38" s="128">
        <v>23.030999999999999</v>
      </c>
      <c r="N38" s="127">
        <v>24.02</v>
      </c>
      <c r="O38" s="127">
        <f>24680.07/1000</f>
        <v>24.680070000000001</v>
      </c>
      <c r="P38" s="125" t="s">
        <v>973</v>
      </c>
    </row>
    <row r="39" spans="1:16" ht="23.25" customHeight="1" x14ac:dyDescent="0.25">
      <c r="A39" s="124">
        <v>35</v>
      </c>
      <c r="B39" s="125" t="s">
        <v>94</v>
      </c>
      <c r="C39" s="126">
        <v>11.96</v>
      </c>
      <c r="D39" s="126">
        <v>11.75</v>
      </c>
      <c r="E39" s="126">
        <v>11.04</v>
      </c>
      <c r="F39" s="126">
        <v>12.59</v>
      </c>
      <c r="G39" s="126">
        <v>12.37</v>
      </c>
      <c r="H39" s="127">
        <v>12.372</v>
      </c>
      <c r="I39" s="127">
        <v>12.37</v>
      </c>
      <c r="J39" s="127">
        <v>12.37</v>
      </c>
      <c r="K39" s="127">
        <v>18.716999999999999</v>
      </c>
      <c r="L39" s="127">
        <v>13.169</v>
      </c>
      <c r="M39" s="128">
        <v>15.938455999999999</v>
      </c>
      <c r="N39" s="127">
        <v>29.8</v>
      </c>
      <c r="O39" s="127">
        <v>20.774000000000001</v>
      </c>
      <c r="P39" s="125" t="s">
        <v>974</v>
      </c>
    </row>
    <row r="40" spans="1:16" ht="23.25" customHeight="1" x14ac:dyDescent="0.25">
      <c r="A40" s="124">
        <v>36</v>
      </c>
      <c r="B40" s="125" t="s">
        <v>104</v>
      </c>
      <c r="C40" s="126">
        <v>21.45</v>
      </c>
      <c r="D40" s="126">
        <v>39.659999999999997</v>
      </c>
      <c r="E40" s="126">
        <v>39.01</v>
      </c>
      <c r="F40" s="126">
        <v>40.299999999999997</v>
      </c>
      <c r="G40" s="126">
        <v>41.95</v>
      </c>
      <c r="H40" s="127">
        <v>41.948999999999998</v>
      </c>
      <c r="I40" s="127">
        <v>42.4</v>
      </c>
      <c r="J40" s="127">
        <v>41.07</v>
      </c>
      <c r="K40" s="127">
        <v>42.081000000000003</v>
      </c>
      <c r="L40" s="127">
        <v>47.403199999999998</v>
      </c>
      <c r="M40" s="128">
        <v>64.042000000000002</v>
      </c>
      <c r="N40" s="127">
        <f>50251.824/1000</f>
        <v>50.251823999999999</v>
      </c>
      <c r="O40" s="127">
        <f>49922.71/1000</f>
        <v>49.922710000000002</v>
      </c>
      <c r="P40" s="125" t="s">
        <v>975</v>
      </c>
    </row>
    <row r="41" spans="1:16" ht="23.25" customHeight="1" x14ac:dyDescent="0.25">
      <c r="A41" s="371" t="s">
        <v>13</v>
      </c>
      <c r="B41" s="372"/>
      <c r="C41" s="136">
        <v>6571.63</v>
      </c>
      <c r="D41" s="136">
        <v>6869.05</v>
      </c>
      <c r="E41" s="136">
        <v>7126.83</v>
      </c>
      <c r="F41" s="136">
        <v>7616.09</v>
      </c>
      <c r="G41" s="136">
        <v>7851.61</v>
      </c>
      <c r="H41" s="137">
        <v>8230.7099999999991</v>
      </c>
      <c r="I41" s="137">
        <v>8666.49</v>
      </c>
      <c r="J41" s="137">
        <v>9040.34</v>
      </c>
      <c r="K41" s="138">
        <v>9572.27</v>
      </c>
      <c r="L41" s="138">
        <f>SUM(L5:L40)-0.004</f>
        <v>10251.157808</v>
      </c>
      <c r="M41" s="138">
        <v>10761.755466000002</v>
      </c>
      <c r="N41" s="137">
        <f>SUM(N5:N40)</f>
        <v>11421.771823999998</v>
      </c>
      <c r="O41" s="137">
        <f>SUM(O5:O40)</f>
        <v>12605.526357000004</v>
      </c>
      <c r="P41" s="139" t="s">
        <v>976</v>
      </c>
    </row>
    <row r="42" spans="1:16" ht="15" customHeight="1" x14ac:dyDescent="0.25">
      <c r="A42" s="374" t="s">
        <v>1115</v>
      </c>
      <c r="B42" s="374"/>
      <c r="C42" s="374"/>
      <c r="D42" s="374"/>
      <c r="E42" s="374"/>
      <c r="F42" s="374"/>
      <c r="G42" s="374"/>
      <c r="H42" s="374"/>
      <c r="I42" s="374"/>
      <c r="J42" s="374"/>
      <c r="K42" s="374"/>
      <c r="L42" s="374"/>
      <c r="M42" s="374"/>
      <c r="N42" s="374"/>
      <c r="O42" s="374"/>
      <c r="P42" s="374"/>
    </row>
    <row r="43" spans="1:16" ht="19.5" customHeight="1" x14ac:dyDescent="0.25">
      <c r="A43" s="369" t="s">
        <v>937</v>
      </c>
      <c r="B43" s="369"/>
      <c r="C43" s="369"/>
      <c r="D43" s="369"/>
      <c r="E43" s="369"/>
      <c r="F43" s="369"/>
      <c r="G43" s="369"/>
      <c r="H43" s="369"/>
      <c r="I43" s="369"/>
      <c r="J43" s="369"/>
      <c r="K43" s="369"/>
      <c r="L43" s="369"/>
      <c r="M43" s="369"/>
      <c r="N43" s="369"/>
      <c r="O43" s="369"/>
      <c r="P43" s="369"/>
    </row>
  </sheetData>
  <sortState ref="B4:Q39">
    <sortCondition ref="B4:B39"/>
  </sortState>
  <mergeCells count="6">
    <mergeCell ref="A43:P43"/>
    <mergeCell ref="O3:P3"/>
    <mergeCell ref="A41:B41"/>
    <mergeCell ref="A1:P1"/>
    <mergeCell ref="A2:P2"/>
    <mergeCell ref="A42:P42"/>
  </mergeCells>
  <pageMargins left="0.59" right="0.48" top="0.36" bottom="0.74803149606299202" header="0.31496062992126" footer="0.31496062992126"/>
  <pageSetup paperSize="9" scale="90" fitToHeight="0" orientation="landscape" r:id="rId1"/>
  <rowBreaks count="1" manualBreakCount="1">
    <brk id="25" max="15"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75"/>
  <sheetViews>
    <sheetView view="pageBreakPreview" zoomScale="85" zoomScaleSheetLayoutView="85" workbookViewId="0">
      <pane xSplit="1" ySplit="5" topLeftCell="B6" activePane="bottomRight" state="frozen"/>
      <selection activeCell="W38" sqref="W38"/>
      <selection pane="topRight" activeCell="W38" sqref="W38"/>
      <selection pane="bottomLeft" activeCell="W38" sqref="W38"/>
      <selection pane="bottomRight" activeCell="W38" sqref="W38"/>
    </sheetView>
  </sheetViews>
  <sheetFormatPr defaultRowHeight="15" x14ac:dyDescent="0.25"/>
  <cols>
    <col min="1" max="1" width="11.85546875" style="111" customWidth="1"/>
    <col min="2" max="8" width="9.140625" style="111"/>
    <col min="9" max="9" width="11.28515625" style="111" customWidth="1"/>
    <col min="10" max="10" width="11.7109375" style="111" customWidth="1"/>
    <col min="11" max="12" width="9.140625" style="111"/>
    <col min="13" max="13" width="10.5703125" style="111" customWidth="1"/>
    <col min="14" max="14" width="10.85546875" style="111" customWidth="1"/>
    <col min="15" max="15" width="10.7109375" style="111" customWidth="1"/>
    <col min="16" max="16384" width="9.140625" style="111"/>
  </cols>
  <sheetData>
    <row r="1" spans="1:15" ht="15.75" x14ac:dyDescent="0.25">
      <c r="A1" s="308" t="s">
        <v>773</v>
      </c>
      <c r="B1" s="308"/>
      <c r="C1" s="308"/>
      <c r="D1" s="308"/>
      <c r="E1" s="308"/>
      <c r="F1" s="308"/>
      <c r="G1" s="308"/>
      <c r="H1" s="308"/>
      <c r="I1" s="308"/>
      <c r="J1" s="308"/>
      <c r="K1" s="308"/>
      <c r="L1" s="308"/>
      <c r="M1" s="308"/>
      <c r="N1" s="308"/>
      <c r="O1" s="308"/>
    </row>
    <row r="2" spans="1:15" ht="19.5" customHeight="1" x14ac:dyDescent="0.25">
      <c r="A2" s="308" t="s">
        <v>883</v>
      </c>
      <c r="B2" s="308"/>
      <c r="C2" s="308"/>
      <c r="D2" s="308"/>
      <c r="E2" s="308"/>
      <c r="F2" s="308"/>
      <c r="G2" s="308"/>
      <c r="H2" s="308"/>
      <c r="I2" s="308"/>
      <c r="J2" s="308"/>
      <c r="K2" s="308"/>
      <c r="L2" s="308"/>
      <c r="M2" s="308"/>
      <c r="N2" s="308"/>
      <c r="O2" s="308"/>
    </row>
    <row r="3" spans="1:15" ht="19.5" customHeight="1" x14ac:dyDescent="0.25">
      <c r="A3" s="112"/>
      <c r="B3" s="112"/>
      <c r="C3" s="112"/>
      <c r="D3" s="112"/>
      <c r="E3" s="112"/>
      <c r="F3" s="112"/>
      <c r="G3" s="112"/>
      <c r="H3" s="112"/>
      <c r="I3" s="112"/>
      <c r="J3" s="112"/>
      <c r="K3" s="112"/>
      <c r="L3" s="304" t="s">
        <v>894</v>
      </c>
      <c r="M3" s="304"/>
      <c r="N3" s="304"/>
      <c r="O3" s="304"/>
    </row>
    <row r="4" spans="1:15" x14ac:dyDescent="0.25">
      <c r="A4" s="306" t="s">
        <v>837</v>
      </c>
      <c r="B4" s="306" t="s">
        <v>884</v>
      </c>
      <c r="C4" s="306"/>
      <c r="D4" s="306"/>
      <c r="E4" s="306"/>
      <c r="F4" s="306"/>
      <c r="G4" s="306"/>
      <c r="H4" s="306"/>
      <c r="I4" s="306"/>
      <c r="J4" s="306"/>
      <c r="K4" s="306"/>
      <c r="L4" s="306"/>
      <c r="M4" s="306"/>
      <c r="N4" s="306"/>
      <c r="O4" s="306"/>
    </row>
    <row r="5" spans="1:15" ht="173.25" customHeight="1" x14ac:dyDescent="0.25">
      <c r="A5" s="306"/>
      <c r="B5" s="113" t="s">
        <v>885</v>
      </c>
      <c r="C5" s="113" t="s">
        <v>886</v>
      </c>
      <c r="D5" s="113" t="s">
        <v>887</v>
      </c>
      <c r="E5" s="113" t="s">
        <v>888</v>
      </c>
      <c r="F5" s="113" t="s">
        <v>889</v>
      </c>
      <c r="G5" s="113" t="s">
        <v>890</v>
      </c>
      <c r="H5" s="113" t="s">
        <v>891</v>
      </c>
      <c r="I5" s="113" t="s">
        <v>892</v>
      </c>
      <c r="J5" s="113" t="s">
        <v>1116</v>
      </c>
      <c r="K5" s="113" t="s">
        <v>893</v>
      </c>
      <c r="L5" s="113" t="s">
        <v>1117</v>
      </c>
      <c r="M5" s="113" t="s">
        <v>895</v>
      </c>
      <c r="N5" s="113" t="s">
        <v>930</v>
      </c>
      <c r="O5" s="113" t="s">
        <v>1118</v>
      </c>
    </row>
    <row r="6" spans="1:15" ht="20.100000000000001" customHeight="1" x14ac:dyDescent="0.25">
      <c r="A6" s="114" t="s">
        <v>167</v>
      </c>
      <c r="B6" s="114">
        <v>31056</v>
      </c>
      <c r="C6" s="114">
        <v>15554</v>
      </c>
      <c r="D6" s="114">
        <v>9744</v>
      </c>
      <c r="E6" s="114">
        <v>3250</v>
      </c>
      <c r="F6" s="114">
        <v>2254</v>
      </c>
      <c r="G6" s="114">
        <v>10010</v>
      </c>
      <c r="H6" s="114">
        <v>3198</v>
      </c>
      <c r="I6" s="114">
        <v>5576</v>
      </c>
      <c r="J6" s="114">
        <f>SUM(B6:I6)</f>
        <v>80642</v>
      </c>
      <c r="K6" s="114">
        <v>7803</v>
      </c>
      <c r="L6" s="114">
        <v>2228</v>
      </c>
      <c r="M6" s="114">
        <v>10523</v>
      </c>
      <c r="N6" s="114">
        <f>SUM(K6:M6)</f>
        <v>20554</v>
      </c>
      <c r="O6" s="114">
        <f>N6+J6</f>
        <v>101196</v>
      </c>
    </row>
    <row r="7" spans="1:15" hidden="1" x14ac:dyDescent="0.25">
      <c r="A7" s="114" t="s">
        <v>16</v>
      </c>
      <c r="B7" s="114">
        <v>30434</v>
      </c>
      <c r="C7" s="114">
        <v>15960</v>
      </c>
      <c r="D7" s="114">
        <v>10083</v>
      </c>
      <c r="E7" s="114">
        <v>3435</v>
      </c>
      <c r="F7" s="114">
        <v>2229</v>
      </c>
      <c r="G7" s="114">
        <v>9624</v>
      </c>
      <c r="H7" s="114">
        <v>3384</v>
      </c>
      <c r="I7" s="114">
        <v>5396</v>
      </c>
      <c r="J7" s="114">
        <f t="shared" ref="J7:J70" si="0">SUM(B7:I7)</f>
        <v>80545</v>
      </c>
      <c r="K7" s="114">
        <v>6963</v>
      </c>
      <c r="L7" s="114">
        <v>2521</v>
      </c>
      <c r="M7" s="114">
        <v>10824</v>
      </c>
      <c r="N7" s="114">
        <f t="shared" ref="N7:N70" si="1">SUM(K7:M7)</f>
        <v>20308</v>
      </c>
      <c r="O7" s="114">
        <f t="shared" ref="O7:O70" si="2">N7+J7</f>
        <v>100853</v>
      </c>
    </row>
    <row r="8" spans="1:15" hidden="1" x14ac:dyDescent="0.25">
      <c r="A8" s="114" t="s">
        <v>208</v>
      </c>
      <c r="B8" s="114">
        <v>29991</v>
      </c>
      <c r="C8" s="114">
        <v>18023</v>
      </c>
      <c r="D8" s="114">
        <v>11489</v>
      </c>
      <c r="E8" s="114">
        <v>3721</v>
      </c>
      <c r="F8" s="114">
        <v>2315</v>
      </c>
      <c r="G8" s="114">
        <v>9938</v>
      </c>
      <c r="H8" s="114">
        <v>3346</v>
      </c>
      <c r="I8" s="114">
        <v>5597</v>
      </c>
      <c r="J8" s="114">
        <f t="shared" si="0"/>
        <v>84420</v>
      </c>
      <c r="K8" s="114">
        <v>7392</v>
      </c>
      <c r="L8" s="114">
        <v>2499</v>
      </c>
      <c r="M8" s="114">
        <v>10901</v>
      </c>
      <c r="N8" s="114">
        <f t="shared" si="1"/>
        <v>20792</v>
      </c>
      <c r="O8" s="114">
        <f t="shared" si="2"/>
        <v>105212</v>
      </c>
    </row>
    <row r="9" spans="1:15" hidden="1" x14ac:dyDescent="0.25">
      <c r="A9" s="114" t="s">
        <v>18</v>
      </c>
      <c r="B9" s="114">
        <v>31186</v>
      </c>
      <c r="C9" s="114">
        <v>17876</v>
      </c>
      <c r="D9" s="114">
        <v>12727</v>
      </c>
      <c r="E9" s="114">
        <v>3877</v>
      </c>
      <c r="F9" s="114">
        <v>2423</v>
      </c>
      <c r="G9" s="114">
        <v>10745</v>
      </c>
      <c r="H9" s="114">
        <v>3547</v>
      </c>
      <c r="I9" s="114">
        <v>6057</v>
      </c>
      <c r="J9" s="114">
        <f t="shared" si="0"/>
        <v>88438</v>
      </c>
      <c r="K9" s="114">
        <v>8097</v>
      </c>
      <c r="L9" s="114">
        <v>2476</v>
      </c>
      <c r="M9" s="114">
        <v>11426</v>
      </c>
      <c r="N9" s="114">
        <f t="shared" si="1"/>
        <v>21999</v>
      </c>
      <c r="O9" s="114">
        <f t="shared" si="2"/>
        <v>110437</v>
      </c>
    </row>
    <row r="10" spans="1:15" hidden="1" x14ac:dyDescent="0.25">
      <c r="A10" s="114" t="s">
        <v>19</v>
      </c>
      <c r="B10" s="114">
        <v>30660</v>
      </c>
      <c r="C10" s="114">
        <v>17273</v>
      </c>
      <c r="D10" s="114">
        <v>11436</v>
      </c>
      <c r="E10" s="114">
        <v>3928</v>
      </c>
      <c r="F10" s="114">
        <v>2407</v>
      </c>
      <c r="G10" s="114">
        <v>11344</v>
      </c>
      <c r="H10" s="114">
        <v>3401</v>
      </c>
      <c r="I10" s="114">
        <v>5899</v>
      </c>
      <c r="J10" s="114">
        <f t="shared" si="0"/>
        <v>86348</v>
      </c>
      <c r="K10" s="114">
        <v>9295</v>
      </c>
      <c r="L10" s="114">
        <v>2474</v>
      </c>
      <c r="M10" s="114">
        <v>11238</v>
      </c>
      <c r="N10" s="114">
        <f t="shared" si="1"/>
        <v>23007</v>
      </c>
      <c r="O10" s="114">
        <f t="shared" si="2"/>
        <v>109355</v>
      </c>
    </row>
    <row r="11" spans="1:15" hidden="1" x14ac:dyDescent="0.25">
      <c r="A11" s="114" t="s">
        <v>20</v>
      </c>
      <c r="B11" s="114">
        <v>31633</v>
      </c>
      <c r="C11" s="114">
        <v>17447</v>
      </c>
      <c r="D11" s="114">
        <v>10972</v>
      </c>
      <c r="E11" s="114">
        <v>3811</v>
      </c>
      <c r="F11" s="114">
        <v>2333</v>
      </c>
      <c r="G11" s="114">
        <v>12704</v>
      </c>
      <c r="H11" s="114">
        <v>3405</v>
      </c>
      <c r="I11" s="114">
        <v>5412</v>
      </c>
      <c r="J11" s="114">
        <f t="shared" si="0"/>
        <v>87717</v>
      </c>
      <c r="K11" s="114">
        <v>9844</v>
      </c>
      <c r="L11" s="114">
        <v>2336</v>
      </c>
      <c r="M11" s="114">
        <v>11428</v>
      </c>
      <c r="N11" s="114">
        <f t="shared" si="1"/>
        <v>23608</v>
      </c>
      <c r="O11" s="114">
        <f t="shared" si="2"/>
        <v>111325</v>
      </c>
    </row>
    <row r="12" spans="1:15" hidden="1" x14ac:dyDescent="0.25">
      <c r="A12" s="114" t="s">
        <v>21</v>
      </c>
      <c r="B12" s="114">
        <v>32365</v>
      </c>
      <c r="C12" s="114">
        <v>16663</v>
      </c>
      <c r="D12" s="114">
        <v>11301</v>
      </c>
      <c r="E12" s="114">
        <v>3834</v>
      </c>
      <c r="F12" s="114">
        <v>2292</v>
      </c>
      <c r="G12" s="114">
        <v>13625</v>
      </c>
      <c r="H12" s="114">
        <v>3518</v>
      </c>
      <c r="I12" s="114">
        <v>5200</v>
      </c>
      <c r="J12" s="114">
        <f t="shared" si="0"/>
        <v>88798</v>
      </c>
      <c r="K12" s="114">
        <v>9694</v>
      </c>
      <c r="L12" s="114">
        <v>2333</v>
      </c>
      <c r="M12" s="114">
        <v>11837</v>
      </c>
      <c r="N12" s="114">
        <f t="shared" si="1"/>
        <v>23864</v>
      </c>
      <c r="O12" s="114">
        <f t="shared" si="2"/>
        <v>112662</v>
      </c>
    </row>
    <row r="13" spans="1:15" hidden="1" x14ac:dyDescent="0.25">
      <c r="A13" s="114" t="s">
        <v>22</v>
      </c>
      <c r="B13" s="114">
        <v>32292</v>
      </c>
      <c r="C13" s="114">
        <v>17298</v>
      </c>
      <c r="D13" s="114">
        <v>11185</v>
      </c>
      <c r="E13" s="114">
        <v>4146</v>
      </c>
      <c r="F13" s="114">
        <v>2355</v>
      </c>
      <c r="G13" s="114">
        <v>11758</v>
      </c>
      <c r="H13" s="114">
        <v>3072</v>
      </c>
      <c r="I13" s="114">
        <v>5033</v>
      </c>
      <c r="J13" s="114">
        <f t="shared" si="0"/>
        <v>87139</v>
      </c>
      <c r="K13" s="114">
        <v>9087</v>
      </c>
      <c r="L13" s="114">
        <v>2357</v>
      </c>
      <c r="M13" s="114">
        <v>11185</v>
      </c>
      <c r="N13" s="114">
        <f t="shared" si="1"/>
        <v>22629</v>
      </c>
      <c r="O13" s="114">
        <f t="shared" si="2"/>
        <v>109768</v>
      </c>
    </row>
    <row r="14" spans="1:15" hidden="1" x14ac:dyDescent="0.25">
      <c r="A14" s="114" t="s">
        <v>23</v>
      </c>
      <c r="B14" s="114">
        <v>33195</v>
      </c>
      <c r="C14" s="114">
        <v>17935</v>
      </c>
      <c r="D14" s="114">
        <v>11405</v>
      </c>
      <c r="E14" s="114">
        <v>4259</v>
      </c>
      <c r="F14" s="114">
        <v>2454</v>
      </c>
      <c r="G14" s="114">
        <v>12616</v>
      </c>
      <c r="H14" s="114">
        <v>3314</v>
      </c>
      <c r="I14" s="114">
        <v>5225</v>
      </c>
      <c r="J14" s="114">
        <f t="shared" si="0"/>
        <v>90403</v>
      </c>
      <c r="K14" s="114">
        <v>10038</v>
      </c>
      <c r="L14" s="114">
        <v>2466</v>
      </c>
      <c r="M14" s="114">
        <v>11938</v>
      </c>
      <c r="N14" s="114">
        <f t="shared" si="1"/>
        <v>24442</v>
      </c>
      <c r="O14" s="114">
        <f t="shared" si="2"/>
        <v>114845</v>
      </c>
    </row>
    <row r="15" spans="1:15" hidden="1" x14ac:dyDescent="0.25">
      <c r="A15" s="114" t="s">
        <v>24</v>
      </c>
      <c r="B15" s="114">
        <v>33888</v>
      </c>
      <c r="C15" s="114">
        <v>17715</v>
      </c>
      <c r="D15" s="114">
        <v>10852</v>
      </c>
      <c r="E15" s="114">
        <v>4348</v>
      </c>
      <c r="F15" s="114">
        <v>2472</v>
      </c>
      <c r="G15" s="114">
        <v>13384</v>
      </c>
      <c r="H15" s="114">
        <v>3379</v>
      </c>
      <c r="I15" s="114">
        <v>5200</v>
      </c>
      <c r="J15" s="114">
        <f t="shared" si="0"/>
        <v>91238</v>
      </c>
      <c r="K15" s="114">
        <v>10348</v>
      </c>
      <c r="L15" s="114">
        <v>2433</v>
      </c>
      <c r="M15" s="114">
        <v>12338</v>
      </c>
      <c r="N15" s="114">
        <f t="shared" si="1"/>
        <v>25119</v>
      </c>
      <c r="O15" s="114">
        <f t="shared" si="2"/>
        <v>116357</v>
      </c>
    </row>
    <row r="16" spans="1:15" ht="20.100000000000001" customHeight="1" x14ac:dyDescent="0.25">
      <c r="A16" s="114" t="s">
        <v>25</v>
      </c>
      <c r="B16" s="114">
        <v>34056</v>
      </c>
      <c r="C16" s="114">
        <v>18426</v>
      </c>
      <c r="D16" s="114">
        <v>11470</v>
      </c>
      <c r="E16" s="114">
        <v>4401</v>
      </c>
      <c r="F16" s="114">
        <v>2478</v>
      </c>
      <c r="G16" s="114">
        <v>12931</v>
      </c>
      <c r="H16" s="114">
        <v>3140</v>
      </c>
      <c r="I16" s="114">
        <v>4997</v>
      </c>
      <c r="J16" s="114">
        <f t="shared" si="0"/>
        <v>91899</v>
      </c>
      <c r="K16" s="114">
        <v>9274</v>
      </c>
      <c r="L16" s="114">
        <v>2429</v>
      </c>
      <c r="M16" s="114">
        <v>11962</v>
      </c>
      <c r="N16" s="114">
        <f t="shared" si="1"/>
        <v>23665</v>
      </c>
      <c r="O16" s="114">
        <f t="shared" si="2"/>
        <v>115564</v>
      </c>
    </row>
    <row r="17" spans="1:15" hidden="1" x14ac:dyDescent="0.25">
      <c r="A17" s="114" t="s">
        <v>26</v>
      </c>
      <c r="B17" s="114">
        <v>34656</v>
      </c>
      <c r="C17" s="114">
        <v>18220</v>
      </c>
      <c r="D17" s="114">
        <v>11275</v>
      </c>
      <c r="E17" s="114">
        <v>4501</v>
      </c>
      <c r="F17" s="114">
        <v>2459</v>
      </c>
      <c r="G17" s="114">
        <v>13565</v>
      </c>
      <c r="H17" s="114">
        <v>3309</v>
      </c>
      <c r="I17" s="114">
        <v>4908</v>
      </c>
      <c r="J17" s="114">
        <f t="shared" si="0"/>
        <v>92893</v>
      </c>
      <c r="K17" s="114">
        <v>9562</v>
      </c>
      <c r="L17" s="114">
        <v>2439</v>
      </c>
      <c r="M17" s="114">
        <v>12387</v>
      </c>
      <c r="N17" s="114">
        <f t="shared" si="1"/>
        <v>24388</v>
      </c>
      <c r="O17" s="114">
        <f t="shared" si="2"/>
        <v>117281</v>
      </c>
    </row>
    <row r="18" spans="1:15" hidden="1" x14ac:dyDescent="0.25">
      <c r="A18" s="114" t="s">
        <v>173</v>
      </c>
      <c r="B18" s="114">
        <v>35734</v>
      </c>
      <c r="C18" s="114">
        <v>18402</v>
      </c>
      <c r="D18" s="114">
        <v>10961</v>
      </c>
      <c r="E18" s="114">
        <v>4646</v>
      </c>
      <c r="F18" s="114">
        <v>2426</v>
      </c>
      <c r="G18" s="114">
        <v>13589</v>
      </c>
      <c r="H18" s="114">
        <v>3021</v>
      </c>
      <c r="I18" s="114">
        <v>5000</v>
      </c>
      <c r="J18" s="114">
        <f t="shared" si="0"/>
        <v>93779</v>
      </c>
      <c r="K18" s="114">
        <v>9192</v>
      </c>
      <c r="L18" s="114">
        <v>2447</v>
      </c>
      <c r="M18" s="114">
        <v>12739</v>
      </c>
      <c r="N18" s="114">
        <f t="shared" si="1"/>
        <v>24378</v>
      </c>
      <c r="O18" s="114">
        <f t="shared" si="2"/>
        <v>118157</v>
      </c>
    </row>
    <row r="19" spans="1:15" hidden="1" x14ac:dyDescent="0.25">
      <c r="A19" s="114" t="s">
        <v>174</v>
      </c>
      <c r="B19" s="114">
        <v>35745</v>
      </c>
      <c r="C19" s="114">
        <v>18370</v>
      </c>
      <c r="D19" s="114">
        <v>11103</v>
      </c>
      <c r="E19" s="114">
        <v>4586</v>
      </c>
      <c r="F19" s="114">
        <v>2420</v>
      </c>
      <c r="G19" s="114">
        <v>13519</v>
      </c>
      <c r="H19" s="114">
        <v>2774</v>
      </c>
      <c r="I19" s="114">
        <v>4855</v>
      </c>
      <c r="J19" s="114">
        <f t="shared" si="0"/>
        <v>93372</v>
      </c>
      <c r="K19" s="114">
        <v>9353</v>
      </c>
      <c r="L19" s="114">
        <v>2513</v>
      </c>
      <c r="M19" s="114">
        <v>12458</v>
      </c>
      <c r="N19" s="114">
        <f t="shared" si="1"/>
        <v>24324</v>
      </c>
      <c r="O19" s="114">
        <f t="shared" si="2"/>
        <v>117696</v>
      </c>
    </row>
    <row r="20" spans="1:15" hidden="1" x14ac:dyDescent="0.25">
      <c r="A20" s="114" t="s">
        <v>209</v>
      </c>
      <c r="B20" s="114">
        <v>36359</v>
      </c>
      <c r="C20" s="114">
        <v>18023</v>
      </c>
      <c r="D20" s="114">
        <v>11916</v>
      </c>
      <c r="E20" s="114">
        <v>4617</v>
      </c>
      <c r="F20" s="114">
        <v>2410</v>
      </c>
      <c r="G20" s="114">
        <v>13453</v>
      </c>
      <c r="H20" s="114">
        <v>2675</v>
      </c>
      <c r="I20" s="114">
        <v>4803</v>
      </c>
      <c r="J20" s="114">
        <f t="shared" si="0"/>
        <v>94256</v>
      </c>
      <c r="K20" s="114">
        <v>8875</v>
      </c>
      <c r="L20" s="114">
        <v>2560</v>
      </c>
      <c r="M20" s="114">
        <v>12728</v>
      </c>
      <c r="N20" s="114">
        <f t="shared" si="1"/>
        <v>24163</v>
      </c>
      <c r="O20" s="114">
        <f t="shared" si="2"/>
        <v>118419</v>
      </c>
    </row>
    <row r="21" spans="1:15" hidden="1" x14ac:dyDescent="0.25">
      <c r="A21" s="114" t="s">
        <v>30</v>
      </c>
      <c r="B21" s="114">
        <v>35338</v>
      </c>
      <c r="C21" s="114">
        <v>17623</v>
      </c>
      <c r="D21" s="114">
        <v>11959</v>
      </c>
      <c r="E21" s="114">
        <v>4794</v>
      </c>
      <c r="F21" s="114">
        <v>2408</v>
      </c>
      <c r="G21" s="114">
        <v>12539</v>
      </c>
      <c r="H21" s="114">
        <v>2638</v>
      </c>
      <c r="I21" s="114">
        <v>4807</v>
      </c>
      <c r="J21" s="114">
        <f t="shared" si="0"/>
        <v>92106</v>
      </c>
      <c r="K21" s="114">
        <v>8004</v>
      </c>
      <c r="L21" s="114">
        <v>2533</v>
      </c>
      <c r="M21" s="114">
        <v>12244</v>
      </c>
      <c r="N21" s="114">
        <f t="shared" si="1"/>
        <v>22781</v>
      </c>
      <c r="O21" s="114">
        <f t="shared" si="2"/>
        <v>114887</v>
      </c>
    </row>
    <row r="22" spans="1:15" hidden="1" x14ac:dyDescent="0.25">
      <c r="A22" s="114" t="s">
        <v>210</v>
      </c>
      <c r="B22" s="114">
        <v>35060</v>
      </c>
      <c r="C22" s="114">
        <v>18117</v>
      </c>
      <c r="D22" s="114">
        <v>12787</v>
      </c>
      <c r="E22" s="114">
        <v>5119</v>
      </c>
      <c r="F22" s="114">
        <v>2419</v>
      </c>
      <c r="G22" s="114">
        <v>12775</v>
      </c>
      <c r="H22" s="114">
        <v>2859</v>
      </c>
      <c r="I22" s="114">
        <v>4804</v>
      </c>
      <c r="J22" s="114">
        <f t="shared" si="0"/>
        <v>93940</v>
      </c>
      <c r="K22" s="114">
        <v>7975</v>
      </c>
      <c r="L22" s="114">
        <v>2621</v>
      </c>
      <c r="M22" s="114">
        <v>11462</v>
      </c>
      <c r="N22" s="114">
        <f t="shared" si="1"/>
        <v>22058</v>
      </c>
      <c r="O22" s="114">
        <f t="shared" si="2"/>
        <v>115998</v>
      </c>
    </row>
    <row r="23" spans="1:15" hidden="1" x14ac:dyDescent="0.25">
      <c r="A23" s="114" t="s">
        <v>175</v>
      </c>
      <c r="B23" s="114">
        <v>36108</v>
      </c>
      <c r="C23" s="114">
        <v>17900</v>
      </c>
      <c r="D23" s="114">
        <v>12798</v>
      </c>
      <c r="E23" s="114">
        <v>5612</v>
      </c>
      <c r="F23" s="114">
        <v>2417</v>
      </c>
      <c r="G23" s="114">
        <v>14926</v>
      </c>
      <c r="H23" s="114">
        <v>3377</v>
      </c>
      <c r="I23" s="114">
        <v>5099</v>
      </c>
      <c r="J23" s="114">
        <f t="shared" si="0"/>
        <v>98237</v>
      </c>
      <c r="K23" s="114">
        <v>8012</v>
      </c>
      <c r="L23" s="114">
        <v>2653</v>
      </c>
      <c r="M23" s="114">
        <v>12352</v>
      </c>
      <c r="N23" s="114">
        <f t="shared" si="1"/>
        <v>23017</v>
      </c>
      <c r="O23" s="114">
        <f t="shared" si="2"/>
        <v>121254</v>
      </c>
    </row>
    <row r="24" spans="1:15" hidden="1" x14ac:dyDescent="0.25">
      <c r="A24" s="114" t="s">
        <v>33</v>
      </c>
      <c r="B24" s="114">
        <v>35864</v>
      </c>
      <c r="C24" s="114">
        <v>17633</v>
      </c>
      <c r="D24" s="114">
        <v>12447</v>
      </c>
      <c r="E24" s="114">
        <v>5590</v>
      </c>
      <c r="F24" s="114">
        <v>2411</v>
      </c>
      <c r="G24" s="114">
        <v>15612</v>
      </c>
      <c r="H24" s="114">
        <v>2828</v>
      </c>
      <c r="I24" s="114">
        <v>5059</v>
      </c>
      <c r="J24" s="114">
        <f t="shared" si="0"/>
        <v>97444</v>
      </c>
      <c r="K24" s="114">
        <v>6718</v>
      </c>
      <c r="L24" s="114">
        <v>2610</v>
      </c>
      <c r="M24" s="114">
        <v>12537</v>
      </c>
      <c r="N24" s="114">
        <f t="shared" si="1"/>
        <v>21865</v>
      </c>
      <c r="O24" s="114">
        <f t="shared" si="2"/>
        <v>119309</v>
      </c>
    </row>
    <row r="25" spans="1:15" hidden="1" x14ac:dyDescent="0.25">
      <c r="A25" s="114" t="s">
        <v>176</v>
      </c>
      <c r="B25" s="114">
        <v>37141</v>
      </c>
      <c r="C25" s="114">
        <v>16985</v>
      </c>
      <c r="D25" s="114">
        <v>12570</v>
      </c>
      <c r="E25" s="114">
        <v>5717</v>
      </c>
      <c r="F25" s="114">
        <v>2545</v>
      </c>
      <c r="G25" s="114">
        <v>16782</v>
      </c>
      <c r="H25" s="114">
        <v>2780</v>
      </c>
      <c r="I25" s="114">
        <v>5185</v>
      </c>
      <c r="J25" s="114">
        <f t="shared" si="0"/>
        <v>99705</v>
      </c>
      <c r="K25" s="114">
        <v>7631</v>
      </c>
      <c r="L25" s="114">
        <v>2639</v>
      </c>
      <c r="M25" s="114">
        <v>12739</v>
      </c>
      <c r="N25" s="114">
        <f t="shared" si="1"/>
        <v>23009</v>
      </c>
      <c r="O25" s="114">
        <f t="shared" si="2"/>
        <v>122714</v>
      </c>
    </row>
    <row r="26" spans="1:15" ht="20.100000000000001" customHeight="1" x14ac:dyDescent="0.25">
      <c r="A26" s="114" t="s">
        <v>35</v>
      </c>
      <c r="B26" s="114">
        <v>37381</v>
      </c>
      <c r="C26" s="114">
        <v>16871</v>
      </c>
      <c r="D26" s="114">
        <v>13391</v>
      </c>
      <c r="E26" s="114">
        <v>5856</v>
      </c>
      <c r="F26" s="114">
        <v>2474</v>
      </c>
      <c r="G26" s="114">
        <v>18293</v>
      </c>
      <c r="H26" s="114">
        <v>2556</v>
      </c>
      <c r="I26" s="114">
        <v>4962</v>
      </c>
      <c r="J26" s="114">
        <f t="shared" si="0"/>
        <v>101784</v>
      </c>
      <c r="K26" s="114">
        <v>7820</v>
      </c>
      <c r="L26" s="114">
        <v>2639</v>
      </c>
      <c r="M26" s="114">
        <v>12667</v>
      </c>
      <c r="N26" s="114">
        <f t="shared" si="1"/>
        <v>23126</v>
      </c>
      <c r="O26" s="114">
        <f t="shared" si="2"/>
        <v>124910</v>
      </c>
    </row>
    <row r="27" spans="1:15" hidden="1" x14ac:dyDescent="0.25">
      <c r="A27" s="114" t="s">
        <v>211</v>
      </c>
      <c r="B27" s="114">
        <v>37843</v>
      </c>
      <c r="C27" s="114">
        <v>16489</v>
      </c>
      <c r="D27" s="114">
        <v>11961</v>
      </c>
      <c r="E27" s="114">
        <v>5588</v>
      </c>
      <c r="F27" s="114">
        <v>2452</v>
      </c>
      <c r="G27" s="114">
        <v>19095</v>
      </c>
      <c r="H27" s="114">
        <v>2456</v>
      </c>
      <c r="I27" s="114">
        <v>4428</v>
      </c>
      <c r="J27" s="114">
        <f t="shared" si="0"/>
        <v>100312</v>
      </c>
      <c r="K27" s="114">
        <v>7944</v>
      </c>
      <c r="L27" s="114">
        <v>2347</v>
      </c>
      <c r="M27" s="114">
        <v>12243</v>
      </c>
      <c r="N27" s="114">
        <f t="shared" si="1"/>
        <v>22534</v>
      </c>
      <c r="O27" s="114">
        <f t="shared" si="2"/>
        <v>122846</v>
      </c>
    </row>
    <row r="28" spans="1:15" hidden="1" x14ac:dyDescent="0.25">
      <c r="A28" s="114" t="s">
        <v>212</v>
      </c>
      <c r="B28" s="114">
        <v>36894</v>
      </c>
      <c r="C28" s="114">
        <v>16705</v>
      </c>
      <c r="D28" s="114">
        <v>12287</v>
      </c>
      <c r="E28" s="114">
        <v>5807</v>
      </c>
      <c r="F28" s="114">
        <v>2385</v>
      </c>
      <c r="G28" s="114">
        <v>18684</v>
      </c>
      <c r="H28" s="114">
        <v>2453</v>
      </c>
      <c r="I28" s="114">
        <v>4486</v>
      </c>
      <c r="J28" s="114">
        <f t="shared" si="0"/>
        <v>99701</v>
      </c>
      <c r="K28" s="114">
        <v>6985</v>
      </c>
      <c r="L28" s="114">
        <v>2455</v>
      </c>
      <c r="M28" s="114">
        <v>12202</v>
      </c>
      <c r="N28" s="114">
        <f t="shared" si="1"/>
        <v>21642</v>
      </c>
      <c r="O28" s="114">
        <f t="shared" si="2"/>
        <v>121343</v>
      </c>
    </row>
    <row r="29" spans="1:15" hidden="1" x14ac:dyDescent="0.25">
      <c r="A29" s="114" t="s">
        <v>38</v>
      </c>
      <c r="B29" s="114">
        <v>38215</v>
      </c>
      <c r="C29" s="114">
        <v>17059</v>
      </c>
      <c r="D29" s="114">
        <v>14132</v>
      </c>
      <c r="E29" s="114">
        <v>6011</v>
      </c>
      <c r="F29" s="114">
        <v>2344</v>
      </c>
      <c r="G29" s="114">
        <v>18641</v>
      </c>
      <c r="H29" s="114">
        <v>2656</v>
      </c>
      <c r="I29" s="114">
        <v>4658</v>
      </c>
      <c r="J29" s="114">
        <f t="shared" si="0"/>
        <v>103716</v>
      </c>
      <c r="K29" s="114">
        <v>7726</v>
      </c>
      <c r="L29" s="114">
        <v>2643</v>
      </c>
      <c r="M29" s="114">
        <v>13298</v>
      </c>
      <c r="N29" s="114">
        <f t="shared" si="1"/>
        <v>23667</v>
      </c>
      <c r="O29" s="114">
        <f t="shared" si="2"/>
        <v>127383</v>
      </c>
    </row>
    <row r="30" spans="1:15" hidden="1" x14ac:dyDescent="0.25">
      <c r="A30" s="114" t="s">
        <v>213</v>
      </c>
      <c r="B30" s="114">
        <v>37804</v>
      </c>
      <c r="C30" s="114">
        <v>16238</v>
      </c>
      <c r="D30" s="114">
        <v>11468</v>
      </c>
      <c r="E30" s="114">
        <v>5815</v>
      </c>
      <c r="F30" s="114">
        <v>2428</v>
      </c>
      <c r="G30" s="114">
        <v>17940</v>
      </c>
      <c r="H30" s="114">
        <v>2889</v>
      </c>
      <c r="I30" s="114">
        <v>4723</v>
      </c>
      <c r="J30" s="114">
        <f t="shared" si="0"/>
        <v>99305</v>
      </c>
      <c r="K30" s="114">
        <v>7036</v>
      </c>
      <c r="L30" s="114">
        <v>2566</v>
      </c>
      <c r="M30" s="114">
        <v>12889</v>
      </c>
      <c r="N30" s="114">
        <f t="shared" si="1"/>
        <v>22491</v>
      </c>
      <c r="O30" s="114">
        <f t="shared" si="2"/>
        <v>121796</v>
      </c>
    </row>
    <row r="31" spans="1:15" hidden="1" x14ac:dyDescent="0.25">
      <c r="A31" s="114" t="s">
        <v>214</v>
      </c>
      <c r="B31" s="114">
        <v>39372</v>
      </c>
      <c r="C31" s="114">
        <v>16062</v>
      </c>
      <c r="D31" s="114">
        <v>11598</v>
      </c>
      <c r="E31" s="114">
        <v>5912</v>
      </c>
      <c r="F31" s="114">
        <v>2632</v>
      </c>
      <c r="G31" s="114">
        <v>20339</v>
      </c>
      <c r="H31" s="114">
        <v>2810</v>
      </c>
      <c r="I31" s="114">
        <v>4994</v>
      </c>
      <c r="J31" s="114">
        <f t="shared" si="0"/>
        <v>103719</v>
      </c>
      <c r="K31" s="114">
        <v>8303</v>
      </c>
      <c r="L31" s="114">
        <v>2728</v>
      </c>
      <c r="M31" s="114">
        <v>13788</v>
      </c>
      <c r="N31" s="114">
        <f t="shared" si="1"/>
        <v>24819</v>
      </c>
      <c r="O31" s="114">
        <f t="shared" si="2"/>
        <v>128538</v>
      </c>
    </row>
    <row r="32" spans="1:15" hidden="1" x14ac:dyDescent="0.25">
      <c r="A32" s="114" t="s">
        <v>41</v>
      </c>
      <c r="B32" s="114">
        <v>38477</v>
      </c>
      <c r="C32" s="114">
        <v>15740</v>
      </c>
      <c r="D32" s="114">
        <v>10806</v>
      </c>
      <c r="E32" s="114">
        <v>5978</v>
      </c>
      <c r="F32" s="114">
        <v>2502</v>
      </c>
      <c r="G32" s="114">
        <v>20876</v>
      </c>
      <c r="H32" s="114">
        <v>2244</v>
      </c>
      <c r="I32" s="114">
        <v>4800</v>
      </c>
      <c r="J32" s="114">
        <f t="shared" si="0"/>
        <v>101423</v>
      </c>
      <c r="K32" s="114">
        <v>7975</v>
      </c>
      <c r="L32" s="114">
        <v>2578</v>
      </c>
      <c r="M32" s="114">
        <v>13101</v>
      </c>
      <c r="N32" s="114">
        <f t="shared" si="1"/>
        <v>23654</v>
      </c>
      <c r="O32" s="114">
        <f t="shared" si="2"/>
        <v>125077</v>
      </c>
    </row>
    <row r="33" spans="1:15" hidden="1" x14ac:dyDescent="0.25">
      <c r="A33" s="114" t="s">
        <v>42</v>
      </c>
      <c r="B33" s="114">
        <v>40280</v>
      </c>
      <c r="C33" s="114">
        <v>16100</v>
      </c>
      <c r="D33" s="114">
        <v>11006</v>
      </c>
      <c r="E33" s="114">
        <v>5712</v>
      </c>
      <c r="F33" s="114">
        <v>2682</v>
      </c>
      <c r="G33" s="114">
        <v>21277</v>
      </c>
      <c r="H33" s="114">
        <v>2003</v>
      </c>
      <c r="I33" s="114">
        <v>4747</v>
      </c>
      <c r="J33" s="114">
        <f t="shared" si="0"/>
        <v>103807</v>
      </c>
      <c r="K33" s="114">
        <v>7928</v>
      </c>
      <c r="L33" s="114">
        <v>2634</v>
      </c>
      <c r="M33" s="114">
        <v>13356</v>
      </c>
      <c r="N33" s="114">
        <f t="shared" si="1"/>
        <v>23918</v>
      </c>
      <c r="O33" s="114">
        <f t="shared" si="2"/>
        <v>127725</v>
      </c>
    </row>
    <row r="34" spans="1:15" hidden="1" x14ac:dyDescent="0.25">
      <c r="A34" s="114" t="s">
        <v>177</v>
      </c>
      <c r="B34" s="114">
        <v>40511</v>
      </c>
      <c r="C34" s="114">
        <v>16052</v>
      </c>
      <c r="D34" s="114">
        <v>11400</v>
      </c>
      <c r="E34" s="114">
        <v>5784</v>
      </c>
      <c r="F34" s="114">
        <v>2682</v>
      </c>
      <c r="G34" s="114">
        <v>22540</v>
      </c>
      <c r="H34" s="114">
        <v>1837</v>
      </c>
      <c r="I34" s="114">
        <v>4504</v>
      </c>
      <c r="J34" s="114">
        <f t="shared" si="0"/>
        <v>105310</v>
      </c>
      <c r="K34" s="114">
        <v>7671</v>
      </c>
      <c r="L34" s="114">
        <v>2679</v>
      </c>
      <c r="M34" s="114">
        <v>13606</v>
      </c>
      <c r="N34" s="114">
        <f t="shared" si="1"/>
        <v>23956</v>
      </c>
      <c r="O34" s="114">
        <f t="shared" si="2"/>
        <v>129266</v>
      </c>
    </row>
    <row r="35" spans="1:15" hidden="1" x14ac:dyDescent="0.25">
      <c r="A35" s="114" t="s">
        <v>215</v>
      </c>
      <c r="B35" s="114">
        <v>39542</v>
      </c>
      <c r="C35" s="114">
        <v>16618</v>
      </c>
      <c r="D35" s="114">
        <v>10798</v>
      </c>
      <c r="E35" s="114">
        <v>5754</v>
      </c>
      <c r="F35" s="114">
        <v>2603</v>
      </c>
      <c r="G35" s="114">
        <v>22098</v>
      </c>
      <c r="H35" s="114">
        <v>1771</v>
      </c>
      <c r="I35" s="114">
        <v>4067</v>
      </c>
      <c r="J35" s="114">
        <f t="shared" si="0"/>
        <v>103251</v>
      </c>
      <c r="K35" s="114">
        <v>6952</v>
      </c>
      <c r="L35" s="114">
        <v>2825</v>
      </c>
      <c r="M35" s="114">
        <v>12570</v>
      </c>
      <c r="N35" s="114">
        <f t="shared" si="1"/>
        <v>22347</v>
      </c>
      <c r="O35" s="114">
        <f t="shared" si="2"/>
        <v>125598</v>
      </c>
    </row>
    <row r="36" spans="1:15" ht="20.100000000000001" customHeight="1" x14ac:dyDescent="0.25">
      <c r="A36" s="114" t="s">
        <v>45</v>
      </c>
      <c r="B36" s="114">
        <v>40237</v>
      </c>
      <c r="C36" s="114">
        <v>16412</v>
      </c>
      <c r="D36" s="114">
        <v>11658</v>
      </c>
      <c r="E36" s="114">
        <v>6032</v>
      </c>
      <c r="F36" s="114">
        <v>2504</v>
      </c>
      <c r="G36" s="114">
        <v>22225</v>
      </c>
      <c r="H36" s="114">
        <v>1799</v>
      </c>
      <c r="I36" s="114">
        <v>4033</v>
      </c>
      <c r="J36" s="114">
        <f t="shared" si="0"/>
        <v>104900</v>
      </c>
      <c r="K36" s="114">
        <v>6547</v>
      </c>
      <c r="L36" s="114">
        <v>2877</v>
      </c>
      <c r="M36" s="114">
        <v>13284</v>
      </c>
      <c r="N36" s="114">
        <f t="shared" si="1"/>
        <v>22708</v>
      </c>
      <c r="O36" s="114">
        <f t="shared" si="2"/>
        <v>127608</v>
      </c>
    </row>
    <row r="37" spans="1:15" hidden="1" x14ac:dyDescent="0.25">
      <c r="A37" s="114" t="s">
        <v>178</v>
      </c>
      <c r="B37" s="114">
        <v>40778</v>
      </c>
      <c r="C37" s="114">
        <v>16817</v>
      </c>
      <c r="D37" s="114">
        <v>11826</v>
      </c>
      <c r="E37" s="114">
        <v>5916</v>
      </c>
      <c r="F37" s="114">
        <v>2555</v>
      </c>
      <c r="G37" s="114">
        <v>21992</v>
      </c>
      <c r="H37" s="114">
        <v>1728</v>
      </c>
      <c r="I37" s="114">
        <v>3905</v>
      </c>
      <c r="J37" s="114">
        <f t="shared" si="0"/>
        <v>105517</v>
      </c>
      <c r="K37" s="114">
        <v>7839</v>
      </c>
      <c r="L37" s="114">
        <v>2989</v>
      </c>
      <c r="M37" s="114">
        <v>13352</v>
      </c>
      <c r="N37" s="114">
        <f t="shared" si="1"/>
        <v>24180</v>
      </c>
      <c r="O37" s="114">
        <f t="shared" si="2"/>
        <v>129697</v>
      </c>
    </row>
    <row r="38" spans="1:15" hidden="1" x14ac:dyDescent="0.25">
      <c r="A38" s="114" t="s">
        <v>216</v>
      </c>
      <c r="B38" s="114">
        <v>38424</v>
      </c>
      <c r="C38" s="114">
        <v>16343</v>
      </c>
      <c r="D38" s="114">
        <v>11155</v>
      </c>
      <c r="E38" s="114">
        <v>5720</v>
      </c>
      <c r="F38" s="114">
        <v>2345</v>
      </c>
      <c r="G38" s="114">
        <v>23523</v>
      </c>
      <c r="H38" s="114">
        <v>1493</v>
      </c>
      <c r="I38" s="114">
        <v>3585</v>
      </c>
      <c r="J38" s="114">
        <f t="shared" si="0"/>
        <v>102588</v>
      </c>
      <c r="K38" s="114">
        <v>7339</v>
      </c>
      <c r="L38" s="114">
        <v>2909</v>
      </c>
      <c r="M38" s="114">
        <v>12726</v>
      </c>
      <c r="N38" s="114">
        <f t="shared" si="1"/>
        <v>22974</v>
      </c>
      <c r="O38" s="114">
        <f t="shared" si="2"/>
        <v>125562</v>
      </c>
    </row>
    <row r="39" spans="1:15" hidden="1" x14ac:dyDescent="0.25">
      <c r="A39" s="114" t="s">
        <v>217</v>
      </c>
      <c r="B39" s="114">
        <v>41485</v>
      </c>
      <c r="C39" s="114">
        <v>16608</v>
      </c>
      <c r="D39" s="114">
        <v>11796</v>
      </c>
      <c r="E39" s="114">
        <v>5837</v>
      </c>
      <c r="F39" s="114">
        <v>2561</v>
      </c>
      <c r="G39" s="114">
        <v>25545</v>
      </c>
      <c r="H39" s="114">
        <v>1383</v>
      </c>
      <c r="I39" s="114">
        <v>3681</v>
      </c>
      <c r="J39" s="114">
        <f t="shared" si="0"/>
        <v>108896</v>
      </c>
      <c r="K39" s="114">
        <v>7041</v>
      </c>
      <c r="L39" s="114">
        <v>3135</v>
      </c>
      <c r="M39" s="114">
        <v>13351</v>
      </c>
      <c r="N39" s="114">
        <f t="shared" si="1"/>
        <v>23527</v>
      </c>
      <c r="O39" s="114">
        <f t="shared" si="2"/>
        <v>132423</v>
      </c>
    </row>
    <row r="40" spans="1:15" hidden="1" x14ac:dyDescent="0.25">
      <c r="A40" s="114" t="s">
        <v>218</v>
      </c>
      <c r="B40" s="114">
        <v>41167</v>
      </c>
      <c r="C40" s="114">
        <v>16179</v>
      </c>
      <c r="D40" s="114">
        <v>10659</v>
      </c>
      <c r="E40" s="114">
        <v>5821</v>
      </c>
      <c r="F40" s="114">
        <v>2379</v>
      </c>
      <c r="G40" s="114">
        <v>23488</v>
      </c>
      <c r="H40" s="114">
        <v>1247</v>
      </c>
      <c r="I40" s="114">
        <v>3306</v>
      </c>
      <c r="J40" s="114">
        <f t="shared" si="0"/>
        <v>104246</v>
      </c>
      <c r="K40" s="114">
        <v>6769</v>
      </c>
      <c r="L40" s="114">
        <v>3156</v>
      </c>
      <c r="M40" s="114">
        <v>12877</v>
      </c>
      <c r="N40" s="114">
        <f t="shared" si="1"/>
        <v>22802</v>
      </c>
      <c r="O40" s="114">
        <f t="shared" si="2"/>
        <v>127048</v>
      </c>
    </row>
    <row r="41" spans="1:15" hidden="1" x14ac:dyDescent="0.25">
      <c r="A41" s="114" t="s">
        <v>50</v>
      </c>
      <c r="B41" s="114">
        <v>41220</v>
      </c>
      <c r="C41" s="114">
        <v>16338</v>
      </c>
      <c r="D41" s="114">
        <v>10854</v>
      </c>
      <c r="E41" s="114">
        <v>5797</v>
      </c>
      <c r="F41" s="114">
        <v>2372</v>
      </c>
      <c r="G41" s="114">
        <v>23179</v>
      </c>
      <c r="H41" s="114">
        <v>1361</v>
      </c>
      <c r="I41" s="114">
        <v>3198</v>
      </c>
      <c r="J41" s="114">
        <f t="shared" si="0"/>
        <v>104319</v>
      </c>
      <c r="K41" s="114">
        <v>7746</v>
      </c>
      <c r="L41" s="114">
        <v>3247</v>
      </c>
      <c r="M41" s="114">
        <v>13444</v>
      </c>
      <c r="N41" s="114">
        <f t="shared" si="1"/>
        <v>24437</v>
      </c>
      <c r="O41" s="114">
        <f t="shared" si="2"/>
        <v>128756</v>
      </c>
    </row>
    <row r="42" spans="1:15" hidden="1" x14ac:dyDescent="0.25">
      <c r="A42" s="114" t="s">
        <v>51</v>
      </c>
      <c r="B42" s="114">
        <v>41154</v>
      </c>
      <c r="C42" s="114">
        <v>16184</v>
      </c>
      <c r="D42" s="114">
        <v>11497</v>
      </c>
      <c r="E42" s="114">
        <v>5955</v>
      </c>
      <c r="F42" s="114">
        <v>2394</v>
      </c>
      <c r="G42" s="114">
        <v>23196</v>
      </c>
      <c r="H42" s="114">
        <v>1224</v>
      </c>
      <c r="I42" s="114">
        <v>3003</v>
      </c>
      <c r="J42" s="114">
        <f t="shared" si="0"/>
        <v>104607</v>
      </c>
      <c r="K42" s="114">
        <v>7003</v>
      </c>
      <c r="L42" s="114">
        <v>3186</v>
      </c>
      <c r="M42" s="114">
        <v>13196</v>
      </c>
      <c r="N42" s="114">
        <f t="shared" si="1"/>
        <v>23385</v>
      </c>
      <c r="O42" s="114">
        <f t="shared" si="2"/>
        <v>127992</v>
      </c>
    </row>
    <row r="43" spans="1:15" hidden="1" x14ac:dyDescent="0.25">
      <c r="A43" s="114" t="s">
        <v>52</v>
      </c>
      <c r="B43" s="114">
        <v>38866</v>
      </c>
      <c r="C43" s="114">
        <v>16116</v>
      </c>
      <c r="D43" s="114">
        <v>9171</v>
      </c>
      <c r="E43" s="114">
        <v>5645</v>
      </c>
      <c r="F43" s="114">
        <v>2242</v>
      </c>
      <c r="G43" s="114">
        <v>23213</v>
      </c>
      <c r="H43" s="114">
        <v>1139</v>
      </c>
      <c r="I43" s="114">
        <v>2929</v>
      </c>
      <c r="J43" s="114">
        <f t="shared" si="0"/>
        <v>99321</v>
      </c>
      <c r="K43" s="114">
        <v>5794</v>
      </c>
      <c r="L43" s="114">
        <v>3346</v>
      </c>
      <c r="M43" s="114">
        <v>12415</v>
      </c>
      <c r="N43" s="114">
        <f t="shared" si="1"/>
        <v>21555</v>
      </c>
      <c r="O43" s="114">
        <f t="shared" si="2"/>
        <v>120876</v>
      </c>
    </row>
    <row r="44" spans="1:15" hidden="1" x14ac:dyDescent="0.25">
      <c r="A44" s="114" t="s">
        <v>53</v>
      </c>
      <c r="B44" s="114">
        <v>41756</v>
      </c>
      <c r="C44" s="114">
        <v>14499</v>
      </c>
      <c r="D44" s="114">
        <v>12156</v>
      </c>
      <c r="E44" s="114">
        <v>5894</v>
      </c>
      <c r="F44" s="114">
        <v>2275</v>
      </c>
      <c r="G44" s="114">
        <v>24065</v>
      </c>
      <c r="H44" s="114">
        <v>1087</v>
      </c>
      <c r="I44" s="114">
        <v>2722</v>
      </c>
      <c r="J44" s="114">
        <f t="shared" si="0"/>
        <v>104454</v>
      </c>
      <c r="K44" s="114">
        <v>6798</v>
      </c>
      <c r="L44" s="114">
        <v>3514</v>
      </c>
      <c r="M44" s="114">
        <v>12807</v>
      </c>
      <c r="N44" s="114">
        <f t="shared" si="1"/>
        <v>23119</v>
      </c>
      <c r="O44" s="114">
        <f t="shared" si="2"/>
        <v>127573</v>
      </c>
    </row>
    <row r="45" spans="1:15" hidden="1" x14ac:dyDescent="0.25">
      <c r="A45" s="114" t="s">
        <v>54</v>
      </c>
      <c r="B45" s="114">
        <v>42178</v>
      </c>
      <c r="C45" s="114">
        <v>14602</v>
      </c>
      <c r="D45" s="114">
        <v>11056</v>
      </c>
      <c r="E45" s="114">
        <v>5946</v>
      </c>
      <c r="F45" s="114">
        <v>2299</v>
      </c>
      <c r="G45" s="114">
        <v>23461</v>
      </c>
      <c r="H45" s="114">
        <v>1001</v>
      </c>
      <c r="I45" s="114">
        <v>2574</v>
      </c>
      <c r="J45" s="114">
        <f t="shared" si="0"/>
        <v>103117</v>
      </c>
      <c r="K45" s="114">
        <v>6446</v>
      </c>
      <c r="L45" s="114">
        <v>3600</v>
      </c>
      <c r="M45" s="114">
        <v>13363</v>
      </c>
      <c r="N45" s="114">
        <f t="shared" si="1"/>
        <v>23409</v>
      </c>
      <c r="O45" s="114">
        <f t="shared" si="2"/>
        <v>126526</v>
      </c>
    </row>
    <row r="46" spans="1:15" ht="20.100000000000001" customHeight="1" x14ac:dyDescent="0.25">
      <c r="A46" s="114" t="s">
        <v>55</v>
      </c>
      <c r="B46" s="114">
        <v>42744</v>
      </c>
      <c r="C46" s="114">
        <v>14158</v>
      </c>
      <c r="D46" s="114">
        <v>10735</v>
      </c>
      <c r="E46" s="114">
        <v>5893</v>
      </c>
      <c r="F46" s="114">
        <v>2145</v>
      </c>
      <c r="G46" s="114">
        <v>24046</v>
      </c>
      <c r="H46" s="114">
        <v>972</v>
      </c>
      <c r="I46" s="114">
        <v>2372</v>
      </c>
      <c r="J46" s="114">
        <f t="shared" si="0"/>
        <v>103065</v>
      </c>
      <c r="K46" s="114">
        <v>7471</v>
      </c>
      <c r="L46" s="114">
        <v>3609</v>
      </c>
      <c r="M46" s="114">
        <v>13803</v>
      </c>
      <c r="N46" s="114">
        <f t="shared" si="1"/>
        <v>24883</v>
      </c>
      <c r="O46" s="114">
        <f t="shared" si="2"/>
        <v>127948</v>
      </c>
    </row>
    <row r="47" spans="1:15" hidden="1" x14ac:dyDescent="0.25">
      <c r="A47" s="114" t="s">
        <v>56</v>
      </c>
      <c r="B47" s="114">
        <v>42661</v>
      </c>
      <c r="C47" s="114">
        <v>12481</v>
      </c>
      <c r="D47" s="114">
        <v>10268</v>
      </c>
      <c r="E47" s="114">
        <v>5878</v>
      </c>
      <c r="F47" s="114">
        <v>2109</v>
      </c>
      <c r="G47" s="114">
        <v>23378</v>
      </c>
      <c r="H47" s="114">
        <v>964</v>
      </c>
      <c r="I47" s="114">
        <v>2102</v>
      </c>
      <c r="J47" s="114">
        <f t="shared" si="0"/>
        <v>99841</v>
      </c>
      <c r="K47" s="114">
        <v>5591</v>
      </c>
      <c r="L47" s="114">
        <v>3639</v>
      </c>
      <c r="M47" s="114">
        <v>13449</v>
      </c>
      <c r="N47" s="114">
        <f t="shared" si="1"/>
        <v>22679</v>
      </c>
      <c r="O47" s="114">
        <f t="shared" si="2"/>
        <v>122520</v>
      </c>
    </row>
    <row r="48" spans="1:15" hidden="1" x14ac:dyDescent="0.25">
      <c r="A48" s="114" t="s">
        <v>57</v>
      </c>
      <c r="B48" s="114">
        <v>41860</v>
      </c>
      <c r="C48" s="114">
        <v>13222</v>
      </c>
      <c r="D48" s="114">
        <v>10854</v>
      </c>
      <c r="E48" s="114">
        <v>6087</v>
      </c>
      <c r="F48" s="114">
        <v>2039</v>
      </c>
      <c r="G48" s="114">
        <v>24644</v>
      </c>
      <c r="H48" s="114">
        <v>925</v>
      </c>
      <c r="I48" s="114">
        <v>2015</v>
      </c>
      <c r="J48" s="114">
        <f t="shared" si="0"/>
        <v>101646</v>
      </c>
      <c r="K48" s="114">
        <v>6434</v>
      </c>
      <c r="L48" s="114">
        <v>3596</v>
      </c>
      <c r="M48" s="114">
        <v>13539</v>
      </c>
      <c r="N48" s="114">
        <f t="shared" si="1"/>
        <v>23569</v>
      </c>
      <c r="O48" s="114">
        <f t="shared" si="2"/>
        <v>125215</v>
      </c>
    </row>
    <row r="49" spans="1:15" hidden="1" x14ac:dyDescent="0.25">
      <c r="A49" s="114" t="s">
        <v>58</v>
      </c>
      <c r="B49" s="114">
        <v>42687</v>
      </c>
      <c r="C49" s="114">
        <v>12942</v>
      </c>
      <c r="D49" s="114">
        <v>9738</v>
      </c>
      <c r="E49" s="114">
        <v>6102</v>
      </c>
      <c r="F49" s="114">
        <v>2017</v>
      </c>
      <c r="G49" s="114">
        <v>25202</v>
      </c>
      <c r="H49" s="114">
        <v>809</v>
      </c>
      <c r="I49" s="114">
        <v>1917</v>
      </c>
      <c r="J49" s="114">
        <f t="shared" si="0"/>
        <v>101414</v>
      </c>
      <c r="K49" s="114">
        <v>6326</v>
      </c>
      <c r="L49" s="114">
        <v>3454</v>
      </c>
      <c r="M49" s="114">
        <v>13631</v>
      </c>
      <c r="N49" s="114">
        <f t="shared" si="1"/>
        <v>23411</v>
      </c>
      <c r="O49" s="114">
        <f t="shared" si="2"/>
        <v>124825</v>
      </c>
    </row>
    <row r="50" spans="1:15" hidden="1" x14ac:dyDescent="0.25">
      <c r="A50" s="114" t="s">
        <v>59</v>
      </c>
      <c r="B50" s="114">
        <v>42894</v>
      </c>
      <c r="C50" s="114">
        <v>11843</v>
      </c>
      <c r="D50" s="114">
        <v>10333</v>
      </c>
      <c r="E50" s="114">
        <v>6104</v>
      </c>
      <c r="F50" s="114">
        <v>1897</v>
      </c>
      <c r="G50" s="114">
        <v>25887</v>
      </c>
      <c r="H50" s="114">
        <v>897</v>
      </c>
      <c r="I50" s="114">
        <v>1811</v>
      </c>
      <c r="J50" s="114">
        <f t="shared" si="0"/>
        <v>101666</v>
      </c>
      <c r="K50" s="114">
        <v>7500</v>
      </c>
      <c r="L50" s="114">
        <v>3283</v>
      </c>
      <c r="M50" s="114">
        <v>13500</v>
      </c>
      <c r="N50" s="114">
        <f t="shared" si="1"/>
        <v>24283</v>
      </c>
      <c r="O50" s="114">
        <f t="shared" si="2"/>
        <v>125949</v>
      </c>
    </row>
    <row r="51" spans="1:15" hidden="1" x14ac:dyDescent="0.25">
      <c r="A51" s="114" t="s">
        <v>60</v>
      </c>
      <c r="B51" s="114">
        <v>43016</v>
      </c>
      <c r="C51" s="114">
        <v>11477</v>
      </c>
      <c r="D51" s="114">
        <v>9558</v>
      </c>
      <c r="E51" s="114">
        <v>6117</v>
      </c>
      <c r="F51" s="114">
        <v>1929</v>
      </c>
      <c r="G51" s="114">
        <v>25105</v>
      </c>
      <c r="H51" s="114">
        <v>838</v>
      </c>
      <c r="I51" s="114">
        <v>1786</v>
      </c>
      <c r="J51" s="114">
        <f t="shared" si="0"/>
        <v>99826</v>
      </c>
      <c r="K51" s="114">
        <v>7121</v>
      </c>
      <c r="L51" s="114">
        <v>3470</v>
      </c>
      <c r="M51" s="114">
        <v>13046</v>
      </c>
      <c r="N51" s="114">
        <f t="shared" si="1"/>
        <v>23637</v>
      </c>
      <c r="O51" s="114">
        <f t="shared" si="2"/>
        <v>123463</v>
      </c>
    </row>
    <row r="52" spans="1:15" hidden="1" x14ac:dyDescent="0.25">
      <c r="A52" s="114" t="s">
        <v>62</v>
      </c>
      <c r="B52" s="114">
        <v>43529</v>
      </c>
      <c r="C52" s="114">
        <v>11435</v>
      </c>
      <c r="D52" s="114">
        <v>10297</v>
      </c>
      <c r="E52" s="114">
        <v>6270</v>
      </c>
      <c r="F52" s="114">
        <v>1864</v>
      </c>
      <c r="G52" s="114">
        <v>25991</v>
      </c>
      <c r="H52" s="114">
        <v>765</v>
      </c>
      <c r="I52" s="114">
        <v>1634</v>
      </c>
      <c r="J52" s="114">
        <f t="shared" si="0"/>
        <v>101785</v>
      </c>
      <c r="K52" s="114">
        <v>7040</v>
      </c>
      <c r="L52" s="114">
        <v>3517</v>
      </c>
      <c r="M52" s="114">
        <v>12760</v>
      </c>
      <c r="N52" s="114">
        <f t="shared" si="1"/>
        <v>23317</v>
      </c>
      <c r="O52" s="114">
        <f t="shared" si="2"/>
        <v>125102</v>
      </c>
    </row>
    <row r="53" spans="1:15" hidden="1" x14ac:dyDescent="0.25">
      <c r="A53" s="114" t="s">
        <v>219</v>
      </c>
      <c r="B53" s="114">
        <v>43581</v>
      </c>
      <c r="C53" s="114">
        <v>10798</v>
      </c>
      <c r="D53" s="114">
        <v>9940</v>
      </c>
      <c r="E53" s="114">
        <v>6376</v>
      </c>
      <c r="F53" s="114">
        <v>1757</v>
      </c>
      <c r="G53" s="114">
        <v>26741</v>
      </c>
      <c r="H53" s="114">
        <v>871</v>
      </c>
      <c r="I53" s="114">
        <v>1653</v>
      </c>
      <c r="J53" s="114">
        <f t="shared" si="0"/>
        <v>101717</v>
      </c>
      <c r="K53" s="114">
        <v>7456</v>
      </c>
      <c r="L53" s="114">
        <v>3341</v>
      </c>
      <c r="M53" s="114">
        <v>13201</v>
      </c>
      <c r="N53" s="114">
        <f t="shared" si="1"/>
        <v>23998</v>
      </c>
      <c r="O53" s="114">
        <f t="shared" si="2"/>
        <v>125715</v>
      </c>
    </row>
    <row r="54" spans="1:15" hidden="1" x14ac:dyDescent="0.25">
      <c r="A54" s="114" t="s">
        <v>220</v>
      </c>
      <c r="B54" s="114">
        <v>44898</v>
      </c>
      <c r="C54" s="114">
        <v>9905</v>
      </c>
      <c r="D54" s="114">
        <v>9527</v>
      </c>
      <c r="E54" s="114">
        <v>6338</v>
      </c>
      <c r="F54" s="114">
        <v>1862</v>
      </c>
      <c r="G54" s="114">
        <v>27466</v>
      </c>
      <c r="H54" s="114">
        <v>806</v>
      </c>
      <c r="I54" s="114">
        <v>1563</v>
      </c>
      <c r="J54" s="114">
        <f t="shared" si="0"/>
        <v>102365</v>
      </c>
      <c r="K54" s="114">
        <v>8535</v>
      </c>
      <c r="L54" s="114">
        <v>3404</v>
      </c>
      <c r="M54" s="114">
        <v>12576</v>
      </c>
      <c r="N54" s="114">
        <f t="shared" si="1"/>
        <v>24515</v>
      </c>
      <c r="O54" s="114">
        <f t="shared" si="2"/>
        <v>126880</v>
      </c>
    </row>
    <row r="55" spans="1:15" hidden="1" x14ac:dyDescent="0.25">
      <c r="A55" s="114" t="s">
        <v>221</v>
      </c>
      <c r="B55" s="114">
        <v>45456</v>
      </c>
      <c r="C55" s="114">
        <v>9882</v>
      </c>
      <c r="D55" s="114">
        <v>9103</v>
      </c>
      <c r="E55" s="114">
        <v>6574</v>
      </c>
      <c r="F55" s="114">
        <v>1736</v>
      </c>
      <c r="G55" s="114">
        <v>27671</v>
      </c>
      <c r="H55" s="114">
        <v>746</v>
      </c>
      <c r="I55" s="114">
        <v>1432</v>
      </c>
      <c r="J55" s="114">
        <f t="shared" si="0"/>
        <v>102600</v>
      </c>
      <c r="K55" s="114">
        <v>6295</v>
      </c>
      <c r="L55" s="114">
        <v>3454</v>
      </c>
      <c r="M55" s="114">
        <v>12369</v>
      </c>
      <c r="N55" s="114">
        <f t="shared" si="1"/>
        <v>22118</v>
      </c>
      <c r="O55" s="114">
        <f t="shared" si="2"/>
        <v>124718</v>
      </c>
    </row>
    <row r="56" spans="1:15" ht="20.100000000000001" customHeight="1" x14ac:dyDescent="0.25">
      <c r="A56" s="114" t="s">
        <v>66</v>
      </c>
      <c r="B56" s="114">
        <v>44761</v>
      </c>
      <c r="C56" s="114">
        <v>9915</v>
      </c>
      <c r="D56" s="114">
        <v>10022</v>
      </c>
      <c r="E56" s="114">
        <v>6805</v>
      </c>
      <c r="F56" s="114">
        <v>1816</v>
      </c>
      <c r="G56" s="114">
        <v>25797</v>
      </c>
      <c r="H56" s="114">
        <v>789</v>
      </c>
      <c r="I56" s="114">
        <v>1449</v>
      </c>
      <c r="J56" s="114">
        <f t="shared" si="0"/>
        <v>101354</v>
      </c>
      <c r="K56" s="114">
        <v>5318</v>
      </c>
      <c r="L56" s="114">
        <v>3665</v>
      </c>
      <c r="M56" s="114">
        <v>12343</v>
      </c>
      <c r="N56" s="114">
        <f t="shared" si="1"/>
        <v>21326</v>
      </c>
      <c r="O56" s="114">
        <f t="shared" si="2"/>
        <v>122680</v>
      </c>
    </row>
    <row r="57" spans="1:15" ht="20.100000000000001" hidden="1" customHeight="1" x14ac:dyDescent="0.25">
      <c r="A57" s="114" t="s">
        <v>67</v>
      </c>
      <c r="B57" s="115">
        <v>44904</v>
      </c>
      <c r="C57" s="115">
        <v>9795</v>
      </c>
      <c r="D57" s="115">
        <v>9529</v>
      </c>
      <c r="E57" s="115">
        <v>6581.5</v>
      </c>
      <c r="F57" s="115">
        <v>1647</v>
      </c>
      <c r="G57" s="115">
        <v>26344.7</v>
      </c>
      <c r="H57" s="115">
        <v>659.5</v>
      </c>
      <c r="I57" s="115">
        <v>1310.5</v>
      </c>
      <c r="J57" s="114">
        <f t="shared" si="0"/>
        <v>100771.2</v>
      </c>
      <c r="K57" s="115">
        <v>6416.2</v>
      </c>
      <c r="L57" s="115">
        <v>3327.7</v>
      </c>
      <c r="M57" s="115">
        <v>12264.5</v>
      </c>
      <c r="N57" s="114">
        <f t="shared" si="1"/>
        <v>22008.400000000001</v>
      </c>
      <c r="O57" s="114">
        <f t="shared" si="2"/>
        <v>122779.6</v>
      </c>
    </row>
    <row r="58" spans="1:15" ht="20.100000000000001" hidden="1" customHeight="1" x14ac:dyDescent="0.25">
      <c r="A58" s="114" t="s">
        <v>171</v>
      </c>
      <c r="B58" s="115">
        <v>41176.1</v>
      </c>
      <c r="C58" s="115">
        <v>9300</v>
      </c>
      <c r="D58" s="115">
        <v>7739.8</v>
      </c>
      <c r="E58" s="115">
        <v>6635.2</v>
      </c>
      <c r="F58" s="115">
        <v>1415</v>
      </c>
      <c r="G58" s="115">
        <v>25195.7</v>
      </c>
      <c r="H58" s="115">
        <v>701.6</v>
      </c>
      <c r="I58" s="115">
        <v>1200.5999999999999</v>
      </c>
      <c r="J58" s="114">
        <f t="shared" si="0"/>
        <v>93364.000000000015</v>
      </c>
      <c r="K58" s="115">
        <v>5906.4</v>
      </c>
      <c r="L58" s="115">
        <v>3358.9</v>
      </c>
      <c r="M58" s="115">
        <v>11230.9</v>
      </c>
      <c r="N58" s="114">
        <f t="shared" si="1"/>
        <v>20496.199999999997</v>
      </c>
      <c r="O58" s="114">
        <f>N58+J58</f>
        <v>113860.20000000001</v>
      </c>
    </row>
    <row r="59" spans="1:15" ht="20.100000000000001" hidden="1" customHeight="1" x14ac:dyDescent="0.25">
      <c r="A59" s="114" t="s">
        <v>69</v>
      </c>
      <c r="B59" s="115">
        <v>42593</v>
      </c>
      <c r="C59" s="115">
        <v>9331</v>
      </c>
      <c r="D59" s="115">
        <v>10612</v>
      </c>
      <c r="E59" s="115">
        <v>7343</v>
      </c>
      <c r="F59" s="115">
        <v>1666</v>
      </c>
      <c r="G59" s="115">
        <v>26595</v>
      </c>
      <c r="H59" s="115">
        <v>657</v>
      </c>
      <c r="I59" s="115">
        <v>1191</v>
      </c>
      <c r="J59" s="114">
        <f t="shared" si="0"/>
        <v>99988</v>
      </c>
      <c r="K59" s="115">
        <v>7048</v>
      </c>
      <c r="L59" s="115">
        <v>3516</v>
      </c>
      <c r="M59" s="115">
        <v>12894</v>
      </c>
      <c r="N59" s="115">
        <f t="shared" si="1"/>
        <v>23458</v>
      </c>
      <c r="O59" s="115">
        <f t="shared" si="2"/>
        <v>123446</v>
      </c>
    </row>
    <row r="60" spans="1:15" ht="20.100000000000001" customHeight="1" x14ac:dyDescent="0.25">
      <c r="A60" s="114" t="s">
        <v>222</v>
      </c>
      <c r="B60" s="115">
        <v>41906.699999999997</v>
      </c>
      <c r="C60" s="115">
        <v>9092.2999999999993</v>
      </c>
      <c r="D60" s="115">
        <v>9233</v>
      </c>
      <c r="E60" s="115">
        <v>7430.4</v>
      </c>
      <c r="F60" s="115">
        <v>1552.7</v>
      </c>
      <c r="G60" s="115">
        <v>26382.9</v>
      </c>
      <c r="H60" s="115">
        <v>616.5</v>
      </c>
      <c r="I60" s="115">
        <v>1100.5999999999999</v>
      </c>
      <c r="J60" s="114">
        <f t="shared" si="0"/>
        <v>97315.1</v>
      </c>
      <c r="K60" s="115">
        <v>6714.6</v>
      </c>
      <c r="L60" s="115">
        <v>3518.5</v>
      </c>
      <c r="M60" s="115">
        <v>12529.9</v>
      </c>
      <c r="N60" s="115">
        <f t="shared" si="1"/>
        <v>22763</v>
      </c>
      <c r="O60" s="115">
        <f t="shared" si="2"/>
        <v>120078.1</v>
      </c>
    </row>
    <row r="61" spans="1:15" ht="20.100000000000001" hidden="1" customHeight="1" x14ac:dyDescent="0.25">
      <c r="A61" s="114" t="s">
        <v>71</v>
      </c>
      <c r="B61" s="115">
        <v>43659.8</v>
      </c>
      <c r="C61" s="115">
        <v>8667.2999999999993</v>
      </c>
      <c r="D61" s="115">
        <v>9581.2000000000007</v>
      </c>
      <c r="E61" s="115">
        <v>7588.3</v>
      </c>
      <c r="F61" s="115">
        <v>1533.9</v>
      </c>
      <c r="G61" s="115">
        <v>26483.599999999999</v>
      </c>
      <c r="H61" s="115">
        <v>629.9</v>
      </c>
      <c r="I61" s="115">
        <v>1064.3</v>
      </c>
      <c r="J61" s="114">
        <f t="shared" si="0"/>
        <v>99208.3</v>
      </c>
      <c r="K61" s="115">
        <v>6926.4</v>
      </c>
      <c r="L61" s="115">
        <v>3580.7</v>
      </c>
      <c r="M61" s="115">
        <v>11884.2</v>
      </c>
      <c r="N61" s="115">
        <f t="shared" si="1"/>
        <v>22391.3</v>
      </c>
      <c r="O61" s="115">
        <f t="shared" si="2"/>
        <v>121599.6</v>
      </c>
    </row>
    <row r="62" spans="1:15" ht="20.100000000000001" hidden="1" customHeight="1" x14ac:dyDescent="0.25">
      <c r="A62" s="114" t="s">
        <v>72</v>
      </c>
      <c r="B62" s="115">
        <v>43813.599999999999</v>
      </c>
      <c r="C62" s="115">
        <v>8472.5</v>
      </c>
      <c r="D62" s="115">
        <v>9507.9</v>
      </c>
      <c r="E62" s="115">
        <v>7894</v>
      </c>
      <c r="F62" s="115">
        <v>1177.4000000000001</v>
      </c>
      <c r="G62" s="115">
        <v>27994.5</v>
      </c>
      <c r="H62" s="115">
        <v>646.20000000000005</v>
      </c>
      <c r="I62" s="115">
        <v>1010.2</v>
      </c>
      <c r="J62" s="114">
        <f t="shared" si="0"/>
        <v>100516.29999999999</v>
      </c>
      <c r="K62" s="115">
        <v>7493.9</v>
      </c>
      <c r="L62" s="115">
        <v>3561.6</v>
      </c>
      <c r="M62" s="115">
        <v>12136.5</v>
      </c>
      <c r="N62" s="115">
        <f t="shared" si="1"/>
        <v>23192</v>
      </c>
      <c r="O62" s="115">
        <f t="shared" si="2"/>
        <v>123708.29999999999</v>
      </c>
    </row>
    <row r="63" spans="1:15" ht="20.100000000000001" hidden="1" customHeight="1" x14ac:dyDescent="0.25">
      <c r="A63" s="114" t="s">
        <v>73</v>
      </c>
      <c r="B63" s="115">
        <v>43914.400000000001</v>
      </c>
      <c r="C63" s="115">
        <v>7764</v>
      </c>
      <c r="D63" s="115">
        <v>9571.2999999999993</v>
      </c>
      <c r="E63" s="115">
        <v>8117.3</v>
      </c>
      <c r="F63" s="115">
        <v>1387.1</v>
      </c>
      <c r="G63" s="115">
        <v>28038.6</v>
      </c>
      <c r="H63" s="115">
        <v>602.6</v>
      </c>
      <c r="I63" s="115">
        <v>1039.2</v>
      </c>
      <c r="J63" s="114">
        <f t="shared" si="0"/>
        <v>100434.50000000001</v>
      </c>
      <c r="K63" s="115">
        <v>7543.7</v>
      </c>
      <c r="L63" s="115">
        <v>3725.8</v>
      </c>
      <c r="M63" s="115">
        <v>12363.5</v>
      </c>
      <c r="N63" s="115">
        <f t="shared" si="1"/>
        <v>23633</v>
      </c>
      <c r="O63" s="115">
        <f t="shared" si="2"/>
        <v>124067.50000000001</v>
      </c>
    </row>
    <row r="64" spans="1:15" ht="20.100000000000001" hidden="1" customHeight="1" x14ac:dyDescent="0.25">
      <c r="A64" s="114" t="s">
        <v>74</v>
      </c>
      <c r="B64" s="115">
        <v>45537.4</v>
      </c>
      <c r="C64" s="115">
        <v>7530.9</v>
      </c>
      <c r="D64" s="115">
        <v>8752.5</v>
      </c>
      <c r="E64" s="115">
        <v>8173.8</v>
      </c>
      <c r="F64" s="115">
        <v>1381.4</v>
      </c>
      <c r="G64" s="115">
        <v>27752</v>
      </c>
      <c r="H64" s="115">
        <v>706</v>
      </c>
      <c r="I64" s="115">
        <v>905</v>
      </c>
      <c r="J64" s="114">
        <f t="shared" si="0"/>
        <v>100739</v>
      </c>
      <c r="K64" s="115">
        <v>7892.5</v>
      </c>
      <c r="L64" s="115">
        <v>3377.9</v>
      </c>
      <c r="M64" s="115">
        <v>10823.7</v>
      </c>
      <c r="N64" s="115">
        <f t="shared" si="1"/>
        <v>22094.1</v>
      </c>
      <c r="O64" s="115">
        <f t="shared" si="2"/>
        <v>122833.1</v>
      </c>
    </row>
    <row r="65" spans="1:15" ht="20.100000000000001" customHeight="1" x14ac:dyDescent="0.25">
      <c r="A65" s="114" t="s">
        <v>75</v>
      </c>
      <c r="B65" s="115">
        <v>41918.400000000001</v>
      </c>
      <c r="C65" s="115">
        <v>7786.6</v>
      </c>
      <c r="D65" s="115">
        <v>8903.6</v>
      </c>
      <c r="E65" s="115">
        <v>8262</v>
      </c>
      <c r="F65" s="115">
        <v>1268.0999999999999</v>
      </c>
      <c r="G65" s="115">
        <v>28457</v>
      </c>
      <c r="H65" s="115">
        <v>623.79999999999995</v>
      </c>
      <c r="I65" s="115">
        <v>831.3</v>
      </c>
      <c r="J65" s="114">
        <f t="shared" si="0"/>
        <v>98050.800000000017</v>
      </c>
      <c r="K65" s="115">
        <v>8168.6</v>
      </c>
      <c r="L65" s="115">
        <v>3466</v>
      </c>
      <c r="M65" s="115">
        <v>11647</v>
      </c>
      <c r="N65" s="115">
        <f t="shared" si="1"/>
        <v>23281.599999999999</v>
      </c>
      <c r="O65" s="115">
        <f t="shared" si="2"/>
        <v>121332.40000000002</v>
      </c>
    </row>
    <row r="66" spans="1:15" ht="20.100000000000001" customHeight="1" x14ac:dyDescent="0.25">
      <c r="A66" s="114" t="s">
        <v>76</v>
      </c>
      <c r="B66" s="115">
        <v>42862.5</v>
      </c>
      <c r="C66" s="115">
        <v>7381.73</v>
      </c>
      <c r="D66" s="115">
        <v>9612.34</v>
      </c>
      <c r="E66" s="115">
        <v>8553.16</v>
      </c>
      <c r="F66" s="115">
        <v>1286.19</v>
      </c>
      <c r="G66" s="115">
        <v>29068.6</v>
      </c>
      <c r="H66" s="115">
        <v>705.35400000000004</v>
      </c>
      <c r="I66" s="115">
        <v>799.93399999999997</v>
      </c>
      <c r="J66" s="115">
        <f t="shared" si="0"/>
        <v>100269.80799999999</v>
      </c>
      <c r="K66" s="115">
        <v>9185.89</v>
      </c>
      <c r="L66" s="115">
        <v>4366.6899999999996</v>
      </c>
      <c r="M66" s="115">
        <v>12849.120000000003</v>
      </c>
      <c r="N66" s="115">
        <f t="shared" si="1"/>
        <v>26401.7</v>
      </c>
      <c r="O66" s="115">
        <f t="shared" si="2"/>
        <v>126671.50799999999</v>
      </c>
    </row>
    <row r="67" spans="1:15" ht="20.100000000000001" customHeight="1" x14ac:dyDescent="0.25">
      <c r="A67" s="114" t="s">
        <v>77</v>
      </c>
      <c r="B67" s="115">
        <v>44006.3</v>
      </c>
      <c r="C67" s="115">
        <v>6245.08</v>
      </c>
      <c r="D67" s="115">
        <v>8776.7000000000007</v>
      </c>
      <c r="E67" s="115">
        <v>8781.93</v>
      </c>
      <c r="F67" s="115">
        <v>1175.78</v>
      </c>
      <c r="G67" s="115">
        <v>29864.799999999999</v>
      </c>
      <c r="H67" s="115">
        <v>643.39599999999996</v>
      </c>
      <c r="I67" s="115">
        <v>798.77800000000002</v>
      </c>
      <c r="J67" s="115">
        <f t="shared" si="0"/>
        <v>100292.76400000001</v>
      </c>
      <c r="K67" s="115">
        <v>8299.06</v>
      </c>
      <c r="L67" s="115">
        <v>4007.37</v>
      </c>
      <c r="M67" s="115">
        <v>12155.77</v>
      </c>
      <c r="N67" s="115">
        <f t="shared" si="1"/>
        <v>24462.2</v>
      </c>
      <c r="O67" s="115">
        <f t="shared" si="2"/>
        <v>124754.96400000001</v>
      </c>
    </row>
    <row r="68" spans="1:15" ht="20.100000000000001" customHeight="1" x14ac:dyDescent="0.25">
      <c r="A68" s="114" t="s">
        <v>78</v>
      </c>
      <c r="B68" s="115">
        <v>42753.9</v>
      </c>
      <c r="C68" s="115">
        <v>6214.36</v>
      </c>
      <c r="D68" s="115">
        <v>7297.42</v>
      </c>
      <c r="E68" s="115">
        <v>8672.6299999999992</v>
      </c>
      <c r="F68" s="115">
        <v>1131.02</v>
      </c>
      <c r="G68" s="115">
        <v>29995.3</v>
      </c>
      <c r="H68" s="115">
        <v>695.12</v>
      </c>
      <c r="I68" s="115">
        <v>754.09100000000001</v>
      </c>
      <c r="J68" s="115">
        <f t="shared" si="0"/>
        <v>97513.841</v>
      </c>
      <c r="K68" s="115">
        <v>8521.7900000000009</v>
      </c>
      <c r="L68" s="115">
        <v>3892.86</v>
      </c>
      <c r="M68" s="115">
        <v>10842.149999999998</v>
      </c>
      <c r="N68" s="115">
        <f t="shared" si="1"/>
        <v>23256.799999999999</v>
      </c>
      <c r="O68" s="115">
        <f t="shared" si="2"/>
        <v>120770.641</v>
      </c>
    </row>
    <row r="69" spans="1:15" ht="20.100000000000001" customHeight="1" x14ac:dyDescent="0.25">
      <c r="A69" s="114" t="s">
        <v>112</v>
      </c>
      <c r="B69" s="115">
        <v>44135.951999999997</v>
      </c>
      <c r="C69" s="115">
        <v>5793.4349999999995</v>
      </c>
      <c r="D69" s="115">
        <v>7810.719000000001</v>
      </c>
      <c r="E69" s="115">
        <v>9066.2609999999986</v>
      </c>
      <c r="F69" s="115">
        <v>1193.7149999999999</v>
      </c>
      <c r="G69" s="115">
        <v>30473.181</v>
      </c>
      <c r="H69" s="115">
        <v>673.49999999999989</v>
      </c>
      <c r="I69" s="115">
        <v>682.29599999999994</v>
      </c>
      <c r="J69" s="115">
        <f t="shared" si="0"/>
        <v>99829.058999999994</v>
      </c>
      <c r="K69" s="115">
        <v>9927.3799999999992</v>
      </c>
      <c r="L69" s="115">
        <v>3904.86</v>
      </c>
      <c r="M69" s="115">
        <v>11379</v>
      </c>
      <c r="N69" s="115">
        <f t="shared" si="1"/>
        <v>25211.239999999998</v>
      </c>
      <c r="O69" s="115">
        <f t="shared" si="2"/>
        <v>125040.299</v>
      </c>
    </row>
    <row r="70" spans="1:15" ht="20.100000000000001" customHeight="1" x14ac:dyDescent="0.25">
      <c r="A70" s="114" t="s">
        <v>181</v>
      </c>
      <c r="B70" s="115">
        <v>44110.559999999998</v>
      </c>
      <c r="C70" s="115">
        <v>6161.393</v>
      </c>
      <c r="D70" s="115">
        <v>7317.95</v>
      </c>
      <c r="E70" s="115">
        <v>9185.380000000001</v>
      </c>
      <c r="F70" s="115">
        <v>1208.0600000000002</v>
      </c>
      <c r="G70" s="115">
        <v>31465.599999999995</v>
      </c>
      <c r="H70" s="115">
        <v>707.45999999999992</v>
      </c>
      <c r="I70" s="115">
        <v>589.59000000000015</v>
      </c>
      <c r="J70" s="115">
        <f t="shared" si="0"/>
        <v>100745.99299999999</v>
      </c>
      <c r="K70" s="115">
        <v>8251.1200000000008</v>
      </c>
      <c r="L70" s="115">
        <v>3853.5400000000004</v>
      </c>
      <c r="M70" s="115">
        <v>11448.03691917988</v>
      </c>
      <c r="N70" s="115">
        <f t="shared" si="1"/>
        <v>23552.696919179882</v>
      </c>
      <c r="O70" s="115">
        <f t="shared" si="2"/>
        <v>124298.68991917987</v>
      </c>
    </row>
    <row r="71" spans="1:15" ht="20.100000000000001" customHeight="1" x14ac:dyDescent="0.25">
      <c r="A71" s="114" t="s">
        <v>182</v>
      </c>
      <c r="B71" s="115">
        <v>43499.178300000007</v>
      </c>
      <c r="C71" s="115">
        <v>6077.0280000000002</v>
      </c>
      <c r="D71" s="115">
        <v>7128.6109999999999</v>
      </c>
      <c r="E71" s="115">
        <v>8806.1080000000002</v>
      </c>
      <c r="F71" s="115">
        <v>1138.2453</v>
      </c>
      <c r="G71" s="115">
        <v>30417.797099999996</v>
      </c>
      <c r="H71" s="115">
        <v>589.36300000000006</v>
      </c>
      <c r="I71" s="115">
        <v>649.89800000000002</v>
      </c>
      <c r="J71" s="115">
        <f t="shared" ref="J71" si="3">SUM(B71:I71)</f>
        <v>98306.228699999992</v>
      </c>
      <c r="K71" s="115">
        <v>8398.9521999999997</v>
      </c>
      <c r="L71" s="115">
        <v>3963.3477500000004</v>
      </c>
      <c r="M71" s="115">
        <v>12548.91253</v>
      </c>
      <c r="N71" s="115">
        <f t="shared" ref="N71:N72" si="4">SUM(K71:M71)</f>
        <v>24911.212480000002</v>
      </c>
      <c r="O71" s="115">
        <f t="shared" ref="O71:O72" si="5">N71+J71</f>
        <v>123217.44117999999</v>
      </c>
    </row>
    <row r="72" spans="1:15" ht="20.100000000000001" customHeight="1" x14ac:dyDescent="0.25">
      <c r="A72" s="114" t="s">
        <v>183</v>
      </c>
      <c r="B72" s="115">
        <v>43993</v>
      </c>
      <c r="C72" s="115">
        <v>5624</v>
      </c>
      <c r="D72" s="115">
        <v>7459</v>
      </c>
      <c r="E72" s="115">
        <v>9633</v>
      </c>
      <c r="F72" s="115">
        <v>1016</v>
      </c>
      <c r="G72" s="115">
        <v>30785</v>
      </c>
      <c r="H72" s="115">
        <v>656</v>
      </c>
      <c r="I72" s="115">
        <v>619</v>
      </c>
      <c r="J72" s="115">
        <f>SUM(B72:I72)+1</f>
        <v>99786</v>
      </c>
      <c r="K72" s="115">
        <v>9626</v>
      </c>
      <c r="L72" s="115">
        <v>5338</v>
      </c>
      <c r="M72" s="115">
        <v>14481</v>
      </c>
      <c r="N72" s="115">
        <f t="shared" si="4"/>
        <v>29445</v>
      </c>
      <c r="O72" s="115">
        <f t="shared" si="5"/>
        <v>129231</v>
      </c>
    </row>
    <row r="73" spans="1:15" ht="20.100000000000001" customHeight="1" x14ac:dyDescent="0.25">
      <c r="A73" s="114" t="s">
        <v>792</v>
      </c>
      <c r="B73" s="115">
        <v>43789</v>
      </c>
      <c r="C73" s="115">
        <v>4965</v>
      </c>
      <c r="D73" s="115">
        <v>7383</v>
      </c>
      <c r="E73" s="115">
        <v>9472</v>
      </c>
      <c r="F73" s="115">
        <v>1199</v>
      </c>
      <c r="G73" s="115">
        <v>29576</v>
      </c>
      <c r="H73" s="115">
        <v>662</v>
      </c>
      <c r="I73" s="115">
        <v>525</v>
      </c>
      <c r="J73" s="115">
        <f>SUM(B73:I73)-1</f>
        <v>97570</v>
      </c>
      <c r="K73" s="115">
        <v>10561</v>
      </c>
      <c r="L73" s="115">
        <v>4431</v>
      </c>
      <c r="M73" s="115">
        <v>15002</v>
      </c>
      <c r="N73" s="115">
        <f>SUM(K73:M73)-1</f>
        <v>29993</v>
      </c>
      <c r="O73" s="115">
        <f t="shared" ref="O73" si="6">N73+J73</f>
        <v>127563</v>
      </c>
    </row>
    <row r="74" spans="1:15" x14ac:dyDescent="0.25">
      <c r="A74" s="116" t="s">
        <v>795</v>
      </c>
      <c r="B74" s="116"/>
      <c r="C74" s="116"/>
      <c r="D74" s="116"/>
      <c r="E74" s="116"/>
      <c r="F74" s="116"/>
      <c r="G74" s="116"/>
      <c r="H74" s="116"/>
      <c r="I74" s="116"/>
      <c r="J74" s="116"/>
      <c r="K74" s="116" t="s">
        <v>806</v>
      </c>
      <c r="L74" s="116"/>
      <c r="M74" s="116"/>
      <c r="N74" s="116"/>
      <c r="O74" s="116"/>
    </row>
    <row r="75" spans="1:15" ht="16.5" customHeight="1" x14ac:dyDescent="0.25">
      <c r="A75" s="117" t="s">
        <v>1143</v>
      </c>
      <c r="B75" s="116"/>
      <c r="C75" s="116"/>
      <c r="D75" s="116"/>
      <c r="E75" s="116"/>
      <c r="F75" s="116"/>
      <c r="G75" s="116"/>
      <c r="H75" s="116"/>
      <c r="I75" s="116"/>
      <c r="J75" s="118"/>
      <c r="K75" s="116"/>
      <c r="L75" s="116"/>
      <c r="M75" s="116"/>
      <c r="N75" s="116"/>
      <c r="O75" s="116"/>
    </row>
  </sheetData>
  <mergeCells count="5">
    <mergeCell ref="A1:O1"/>
    <mergeCell ref="A4:A5"/>
    <mergeCell ref="B4:O4"/>
    <mergeCell ref="L3:O3"/>
    <mergeCell ref="A2:O2"/>
  </mergeCells>
  <pageMargins left="0.6" right="0.53" top="0.44" bottom="0.52" header="0.31496062992125984" footer="0.31496062992125984"/>
  <pageSetup paperSize="9" scale="90" fitToHeight="0"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9"/>
  <sheetViews>
    <sheetView view="pageBreakPreview" zoomScale="70" zoomScaleNormal="70" zoomScaleSheetLayoutView="70" workbookViewId="0">
      <selection activeCell="AB14" sqref="AB14"/>
    </sheetView>
  </sheetViews>
  <sheetFormatPr defaultColWidth="9.140625" defaultRowHeight="15.75" x14ac:dyDescent="0.25"/>
  <cols>
    <col min="1" max="1" width="6" style="83" customWidth="1"/>
    <col min="2" max="2" width="22.5703125" style="83" customWidth="1"/>
    <col min="3" max="5" width="10.85546875" style="83" hidden="1" customWidth="1"/>
    <col min="6" max="6" width="10" style="83" bestFit="1" customWidth="1"/>
    <col min="7" max="7" width="9.7109375" style="83" customWidth="1"/>
    <col min="8" max="8" width="10.5703125" style="83" bestFit="1" customWidth="1"/>
    <col min="9" max="9" width="10.140625" style="83" customWidth="1"/>
    <col min="10" max="10" width="10.7109375" style="83" customWidth="1"/>
    <col min="11" max="11" width="10.42578125" style="83" customWidth="1"/>
    <col min="12" max="13" width="9.7109375" style="83" customWidth="1"/>
    <col min="14" max="15" width="10" style="83" customWidth="1"/>
    <col min="16" max="16" width="10.42578125" style="83" customWidth="1"/>
    <col min="17" max="17" width="8.85546875" style="83" hidden="1" customWidth="1"/>
    <col min="18" max="18" width="9.140625" style="83" customWidth="1"/>
    <col min="19" max="20" width="10.42578125" style="83" customWidth="1"/>
    <col min="21" max="21" width="24.28515625" style="83" customWidth="1"/>
    <col min="22" max="16384" width="9.140625" style="83"/>
  </cols>
  <sheetData>
    <row r="1" spans="1:21" s="81" customFormat="1" ht="24" customHeight="1" x14ac:dyDescent="0.25">
      <c r="A1" s="286" t="s">
        <v>1119</v>
      </c>
      <c r="B1" s="286"/>
      <c r="C1" s="286"/>
      <c r="D1" s="286"/>
      <c r="E1" s="286"/>
      <c r="F1" s="286"/>
      <c r="G1" s="286"/>
      <c r="H1" s="286"/>
      <c r="I1" s="286"/>
      <c r="J1" s="286"/>
      <c r="K1" s="286"/>
      <c r="L1" s="286"/>
      <c r="M1" s="286"/>
      <c r="N1" s="286"/>
      <c r="O1" s="286"/>
      <c r="P1" s="286"/>
      <c r="Q1" s="286"/>
      <c r="R1" s="286"/>
      <c r="S1" s="286"/>
      <c r="T1" s="286"/>
      <c r="U1" s="286"/>
    </row>
    <row r="2" spans="1:21" s="82" customFormat="1" ht="20.25" customHeight="1" x14ac:dyDescent="0.25">
      <c r="A2" s="340" t="s">
        <v>1120</v>
      </c>
      <c r="B2" s="340"/>
      <c r="C2" s="340"/>
      <c r="D2" s="340"/>
      <c r="E2" s="340"/>
      <c r="F2" s="340"/>
      <c r="G2" s="340"/>
      <c r="H2" s="340"/>
      <c r="I2" s="340"/>
      <c r="J2" s="340"/>
      <c r="K2" s="340"/>
      <c r="L2" s="340"/>
      <c r="M2" s="340"/>
      <c r="N2" s="340"/>
      <c r="O2" s="340"/>
      <c r="P2" s="340"/>
      <c r="Q2" s="340"/>
      <c r="R2" s="340"/>
      <c r="S2" s="340"/>
      <c r="T2" s="340"/>
      <c r="U2" s="340"/>
    </row>
    <row r="3" spans="1:21" ht="15" customHeight="1" x14ac:dyDescent="0.25">
      <c r="A3" s="2"/>
      <c r="B3" s="2"/>
      <c r="C3" s="2"/>
      <c r="D3" s="2"/>
      <c r="E3" s="2"/>
      <c r="F3" s="289" t="s">
        <v>928</v>
      </c>
      <c r="G3" s="289"/>
      <c r="H3" s="289"/>
      <c r="I3" s="289"/>
      <c r="J3" s="289"/>
      <c r="K3" s="289"/>
      <c r="L3" s="289"/>
      <c r="M3" s="289"/>
      <c r="N3" s="289"/>
      <c r="O3" s="289"/>
      <c r="P3" s="289"/>
      <c r="Q3" s="289"/>
      <c r="R3" s="289"/>
      <c r="S3" s="375" t="s">
        <v>896</v>
      </c>
      <c r="T3" s="375"/>
      <c r="U3" s="375"/>
    </row>
    <row r="4" spans="1:21" ht="45" x14ac:dyDescent="0.25">
      <c r="A4" s="84" t="s">
        <v>913</v>
      </c>
      <c r="B4" s="84" t="s">
        <v>179</v>
      </c>
      <c r="C4" s="84" t="s">
        <v>180</v>
      </c>
      <c r="D4" s="84" t="s">
        <v>69</v>
      </c>
      <c r="E4" s="84" t="s">
        <v>70</v>
      </c>
      <c r="F4" s="84" t="s">
        <v>155</v>
      </c>
      <c r="G4" s="84" t="s">
        <v>72</v>
      </c>
      <c r="H4" s="84" t="s">
        <v>73</v>
      </c>
      <c r="I4" s="84" t="s">
        <v>74</v>
      </c>
      <c r="J4" s="84" t="s">
        <v>75</v>
      </c>
      <c r="K4" s="84" t="s">
        <v>76</v>
      </c>
      <c r="L4" s="84" t="s">
        <v>77</v>
      </c>
      <c r="M4" s="84" t="s">
        <v>78</v>
      </c>
      <c r="N4" s="84" t="s">
        <v>112</v>
      </c>
      <c r="O4" s="84" t="s">
        <v>181</v>
      </c>
      <c r="P4" s="84" t="s">
        <v>182</v>
      </c>
      <c r="Q4" s="85"/>
      <c r="R4" s="84" t="s">
        <v>183</v>
      </c>
      <c r="S4" s="84" t="s">
        <v>792</v>
      </c>
      <c r="T4" s="84" t="s">
        <v>929</v>
      </c>
      <c r="U4" s="84" t="s">
        <v>1055</v>
      </c>
    </row>
    <row r="5" spans="1:21" ht="25.5" customHeight="1" x14ac:dyDescent="0.25">
      <c r="A5" s="19">
        <v>1</v>
      </c>
      <c r="B5" s="86" t="s">
        <v>184</v>
      </c>
      <c r="C5" s="87" t="s">
        <v>13</v>
      </c>
      <c r="D5" s="88">
        <v>88.53</v>
      </c>
      <c r="E5" s="88">
        <v>83.13</v>
      </c>
      <c r="F5" s="89">
        <v>91.79</v>
      </c>
      <c r="G5" s="89">
        <v>93.36</v>
      </c>
      <c r="H5" s="89">
        <v>96.69</v>
      </c>
      <c r="I5" s="89">
        <v>99.18</v>
      </c>
      <c r="J5" s="89">
        <v>89.09</v>
      </c>
      <c r="K5" s="89">
        <v>95.98</v>
      </c>
      <c r="L5" s="89">
        <v>105.3</v>
      </c>
      <c r="M5" s="89">
        <v>105.24</v>
      </c>
      <c r="N5" s="89">
        <v>106.65</v>
      </c>
      <c r="O5" s="89">
        <v>105.48</v>
      </c>
      <c r="P5" s="89">
        <v>104.41</v>
      </c>
      <c r="Q5" s="89">
        <v>93.88</v>
      </c>
      <c r="R5" s="89">
        <v>109.7</v>
      </c>
      <c r="S5" s="89">
        <v>112.91</v>
      </c>
      <c r="T5" s="89">
        <v>99.24</v>
      </c>
      <c r="U5" s="87" t="s">
        <v>1034</v>
      </c>
    </row>
    <row r="6" spans="1:21" ht="25.5" customHeight="1" x14ac:dyDescent="0.25">
      <c r="A6" s="19">
        <v>2</v>
      </c>
      <c r="B6" s="87" t="s">
        <v>187</v>
      </c>
      <c r="C6" s="87" t="s">
        <v>186</v>
      </c>
      <c r="D6" s="88">
        <v>72.16</v>
      </c>
      <c r="E6" s="88">
        <v>68.64</v>
      </c>
      <c r="F6" s="89">
        <v>69.349999999999994</v>
      </c>
      <c r="G6" s="89">
        <v>75.81</v>
      </c>
      <c r="H6" s="89">
        <v>78.569999999999993</v>
      </c>
      <c r="I6" s="89">
        <v>80.680000000000007</v>
      </c>
      <c r="J6" s="89">
        <v>80.8</v>
      </c>
      <c r="K6" s="89">
        <v>86.87</v>
      </c>
      <c r="L6" s="89">
        <v>94.88</v>
      </c>
      <c r="M6" s="89">
        <v>93.51</v>
      </c>
      <c r="N6" s="89">
        <v>95.85</v>
      </c>
      <c r="O6" s="89">
        <v>86.53</v>
      </c>
      <c r="P6" s="89">
        <v>92.29</v>
      </c>
      <c r="Q6" s="89"/>
      <c r="R6" s="89">
        <v>98.51</v>
      </c>
      <c r="S6" s="89">
        <v>99.7</v>
      </c>
      <c r="T6" s="89" t="s">
        <v>207</v>
      </c>
      <c r="U6" s="87" t="s">
        <v>1035</v>
      </c>
    </row>
    <row r="7" spans="1:21" ht="25.5" customHeight="1" x14ac:dyDescent="0.25">
      <c r="A7" s="19">
        <v>3</v>
      </c>
      <c r="B7" s="87" t="s">
        <v>188</v>
      </c>
      <c r="C7" s="87" t="s">
        <v>185</v>
      </c>
      <c r="D7" s="88">
        <v>37.6</v>
      </c>
      <c r="E7" s="88">
        <v>33.46</v>
      </c>
      <c r="F7" s="89">
        <v>34.07</v>
      </c>
      <c r="G7" s="89">
        <v>33.92</v>
      </c>
      <c r="H7" s="89">
        <v>40.75</v>
      </c>
      <c r="I7" s="89">
        <v>40.04</v>
      </c>
      <c r="J7" s="89">
        <v>33.549999999999997</v>
      </c>
      <c r="K7" s="89">
        <v>43.4</v>
      </c>
      <c r="L7" s="89">
        <v>42.01</v>
      </c>
      <c r="M7" s="89">
        <v>40.04</v>
      </c>
      <c r="N7" s="89">
        <v>43.29</v>
      </c>
      <c r="O7" s="89">
        <v>42.86</v>
      </c>
      <c r="P7" s="89">
        <v>38.520000000000003</v>
      </c>
      <c r="Q7" s="89">
        <v>32.450000000000003</v>
      </c>
      <c r="R7" s="89">
        <v>43.77</v>
      </c>
      <c r="S7" s="89">
        <v>47</v>
      </c>
      <c r="T7" s="89">
        <v>33.130000000000003</v>
      </c>
      <c r="U7" s="18" t="s">
        <v>1036</v>
      </c>
    </row>
    <row r="8" spans="1:21" ht="25.5" customHeight="1" x14ac:dyDescent="0.25">
      <c r="A8" s="19">
        <v>4</v>
      </c>
      <c r="B8" s="2" t="s">
        <v>189</v>
      </c>
      <c r="C8" s="87" t="s">
        <v>185</v>
      </c>
      <c r="D8" s="88">
        <v>198.28</v>
      </c>
      <c r="E8" s="88">
        <v>185.23</v>
      </c>
      <c r="F8" s="89">
        <v>195.22</v>
      </c>
      <c r="G8" s="89">
        <v>203.08</v>
      </c>
      <c r="H8" s="89">
        <v>216.01</v>
      </c>
      <c r="I8" s="89">
        <v>219.9</v>
      </c>
      <c r="J8" s="89">
        <v>203.45</v>
      </c>
      <c r="K8" s="89">
        <v>226.25</v>
      </c>
      <c r="L8" s="89">
        <v>242.2</v>
      </c>
      <c r="M8" s="89">
        <v>238.79</v>
      </c>
      <c r="N8" s="89">
        <v>245.79</v>
      </c>
      <c r="O8" s="89">
        <v>234.87</v>
      </c>
      <c r="P8" s="89">
        <v>235.22</v>
      </c>
      <c r="Q8" s="89">
        <v>126.33</v>
      </c>
      <c r="R8" s="89">
        <v>251.98</v>
      </c>
      <c r="S8" s="89">
        <v>259.60000000000002</v>
      </c>
      <c r="T8" s="89">
        <v>132.37</v>
      </c>
      <c r="U8" s="2" t="s">
        <v>1037</v>
      </c>
    </row>
    <row r="9" spans="1:21" ht="25.5" customHeight="1" x14ac:dyDescent="0.25">
      <c r="A9" s="19">
        <v>5</v>
      </c>
      <c r="B9" s="87" t="s">
        <v>190</v>
      </c>
      <c r="C9" s="87" t="s">
        <v>185</v>
      </c>
      <c r="D9" s="88">
        <v>14.91</v>
      </c>
      <c r="E9" s="88">
        <v>13.13</v>
      </c>
      <c r="F9" s="89">
        <v>13.38</v>
      </c>
      <c r="G9" s="89">
        <v>14.2</v>
      </c>
      <c r="H9" s="89">
        <v>14.76</v>
      </c>
      <c r="I9" s="89">
        <v>14.57</v>
      </c>
      <c r="J9" s="89">
        <v>14.66</v>
      </c>
      <c r="K9" s="89">
        <v>18.239999999999998</v>
      </c>
      <c r="L9" s="89">
        <v>17.09</v>
      </c>
      <c r="M9" s="89">
        <v>18.34</v>
      </c>
      <c r="N9" s="89">
        <v>19.25</v>
      </c>
      <c r="O9" s="89">
        <v>17.149999999999999</v>
      </c>
      <c r="P9" s="89">
        <v>16.350000000000001</v>
      </c>
      <c r="Q9" s="89">
        <v>8.6999999999999993</v>
      </c>
      <c r="R9" s="89">
        <v>23.13</v>
      </c>
      <c r="S9" s="89">
        <v>25.2</v>
      </c>
      <c r="T9" s="90">
        <v>9.2200000000000006</v>
      </c>
      <c r="U9" s="91" t="s">
        <v>1038</v>
      </c>
    </row>
    <row r="10" spans="1:21" ht="25.5" customHeight="1" x14ac:dyDescent="0.25">
      <c r="A10" s="92">
        <v>6</v>
      </c>
      <c r="B10" s="2" t="s">
        <v>191</v>
      </c>
      <c r="C10" s="91" t="s">
        <v>185</v>
      </c>
      <c r="D10" s="93">
        <v>213.19</v>
      </c>
      <c r="E10" s="93">
        <v>198.36</v>
      </c>
      <c r="F10" s="90">
        <v>208.6</v>
      </c>
      <c r="G10" s="90">
        <v>217.28</v>
      </c>
      <c r="H10" s="90">
        <v>230.78</v>
      </c>
      <c r="I10" s="90">
        <v>234.47</v>
      </c>
      <c r="J10" s="90">
        <v>218.11</v>
      </c>
      <c r="K10" s="90">
        <v>244.49</v>
      </c>
      <c r="L10" s="90">
        <v>259.29000000000002</v>
      </c>
      <c r="M10" s="90">
        <v>257.13</v>
      </c>
      <c r="N10" s="90">
        <v>265.04000000000002</v>
      </c>
      <c r="O10" s="90">
        <v>252.02</v>
      </c>
      <c r="P10" s="90">
        <v>251.57</v>
      </c>
      <c r="Q10" s="90">
        <v>135.03</v>
      </c>
      <c r="R10" s="90">
        <v>275.11</v>
      </c>
      <c r="S10" s="90">
        <v>284.8</v>
      </c>
      <c r="T10" s="90">
        <v>141.59</v>
      </c>
      <c r="U10" s="94" t="s">
        <v>1039</v>
      </c>
    </row>
    <row r="11" spans="1:21" ht="25.5" customHeight="1" x14ac:dyDescent="0.25">
      <c r="A11" s="95"/>
      <c r="B11" s="96" t="s">
        <v>922</v>
      </c>
      <c r="C11" s="97"/>
      <c r="D11" s="98"/>
      <c r="E11" s="98"/>
      <c r="F11" s="99"/>
      <c r="G11" s="99"/>
      <c r="H11" s="99"/>
      <c r="I11" s="99"/>
      <c r="J11" s="99"/>
      <c r="K11" s="99"/>
      <c r="L11" s="99"/>
      <c r="M11" s="99"/>
      <c r="N11" s="99"/>
      <c r="O11" s="99"/>
      <c r="P11" s="99"/>
      <c r="Q11" s="99"/>
      <c r="R11" s="99"/>
      <c r="S11" s="99"/>
      <c r="T11" s="99"/>
      <c r="U11" s="100" t="s">
        <v>923</v>
      </c>
    </row>
    <row r="12" spans="1:21" ht="25.5" customHeight="1" x14ac:dyDescent="0.25">
      <c r="A12" s="101">
        <v>7</v>
      </c>
      <c r="B12" s="102" t="s">
        <v>192</v>
      </c>
      <c r="C12" s="103" t="s">
        <v>13</v>
      </c>
      <c r="D12" s="104">
        <v>81.27</v>
      </c>
      <c r="E12" s="104">
        <v>67.739999999999995</v>
      </c>
      <c r="F12" s="105">
        <v>79.930000000000007</v>
      </c>
      <c r="G12" s="105">
        <v>48.64</v>
      </c>
      <c r="H12" s="105">
        <v>91.83</v>
      </c>
      <c r="I12" s="105">
        <v>71.680000000000007</v>
      </c>
      <c r="J12" s="105">
        <v>54.28</v>
      </c>
      <c r="K12" s="105">
        <v>82.65</v>
      </c>
      <c r="L12" s="105">
        <v>69.64</v>
      </c>
      <c r="M12" s="105">
        <v>46.95</v>
      </c>
      <c r="N12" s="105">
        <v>97.14</v>
      </c>
      <c r="O12" s="105">
        <v>74.02</v>
      </c>
      <c r="P12" s="105">
        <v>67.33</v>
      </c>
      <c r="Q12" s="105">
        <v>64.98</v>
      </c>
      <c r="R12" s="105">
        <v>74.62</v>
      </c>
      <c r="S12" s="105">
        <v>91.8</v>
      </c>
      <c r="T12" s="105">
        <v>63.28</v>
      </c>
      <c r="U12" s="106" t="s">
        <v>1040</v>
      </c>
    </row>
    <row r="13" spans="1:21" ht="25.5" customHeight="1" x14ac:dyDescent="0.25">
      <c r="A13" s="19">
        <v>8</v>
      </c>
      <c r="B13" s="87" t="s">
        <v>193</v>
      </c>
      <c r="C13" s="87" t="s">
        <v>185</v>
      </c>
      <c r="D13" s="88">
        <v>7.97</v>
      </c>
      <c r="E13" s="88">
        <v>7.93</v>
      </c>
      <c r="F13" s="89">
        <v>9.91</v>
      </c>
      <c r="G13" s="89">
        <v>7.62</v>
      </c>
      <c r="H13" s="89">
        <v>10.54</v>
      </c>
      <c r="I13" s="89">
        <v>11.71</v>
      </c>
      <c r="J13" s="89">
        <v>10.09</v>
      </c>
      <c r="K13" s="89">
        <v>13.5</v>
      </c>
      <c r="L13" s="89">
        <v>22.95</v>
      </c>
      <c r="M13" s="89">
        <v>19.64</v>
      </c>
      <c r="N13" s="89">
        <v>17.27</v>
      </c>
      <c r="O13" s="89">
        <v>18.7</v>
      </c>
      <c r="P13" s="89">
        <v>17.52</v>
      </c>
      <c r="Q13" s="89">
        <v>17.309999999999999</v>
      </c>
      <c r="R13" s="89">
        <v>13.76</v>
      </c>
      <c r="S13" s="89">
        <v>15.7</v>
      </c>
      <c r="T13" s="89">
        <v>15.17</v>
      </c>
      <c r="U13" s="107" t="s">
        <v>1041</v>
      </c>
    </row>
    <row r="14" spans="1:21" ht="25.5" customHeight="1" x14ac:dyDescent="0.25">
      <c r="A14" s="101">
        <v>9</v>
      </c>
      <c r="B14" s="87" t="s">
        <v>194</v>
      </c>
      <c r="C14" s="87" t="s">
        <v>185</v>
      </c>
      <c r="D14" s="88">
        <v>7.82</v>
      </c>
      <c r="E14" s="88">
        <v>6.74</v>
      </c>
      <c r="F14" s="89">
        <v>6.41</v>
      </c>
      <c r="G14" s="89">
        <v>6.18</v>
      </c>
      <c r="H14" s="89">
        <v>7.57</v>
      </c>
      <c r="I14" s="89">
        <v>6.4</v>
      </c>
      <c r="J14" s="89">
        <v>5.88</v>
      </c>
      <c r="K14" s="89">
        <v>8.93</v>
      </c>
      <c r="L14" s="89">
        <v>8.1</v>
      </c>
      <c r="M14" s="89">
        <v>6.85</v>
      </c>
      <c r="N14" s="89">
        <v>7.15</v>
      </c>
      <c r="O14" s="89">
        <v>8.2799999999999994</v>
      </c>
      <c r="P14" s="89">
        <v>8.5</v>
      </c>
      <c r="Q14" s="89">
        <v>6.75</v>
      </c>
      <c r="R14" s="89">
        <v>7.47</v>
      </c>
      <c r="S14" s="89">
        <v>7.5</v>
      </c>
      <c r="T14" s="89">
        <v>7.1</v>
      </c>
      <c r="U14" s="107" t="s">
        <v>1042</v>
      </c>
    </row>
    <row r="15" spans="1:21" ht="25.5" customHeight="1" x14ac:dyDescent="0.25">
      <c r="A15" s="19">
        <v>10</v>
      </c>
      <c r="B15" s="87" t="s">
        <v>195</v>
      </c>
      <c r="C15" s="87" t="s">
        <v>185</v>
      </c>
      <c r="D15" s="88">
        <v>1.0900000000000001</v>
      </c>
      <c r="E15" s="88">
        <v>1.1200000000000001</v>
      </c>
      <c r="F15" s="89">
        <v>1.08</v>
      </c>
      <c r="G15" s="89">
        <v>1.21</v>
      </c>
      <c r="H15" s="89">
        <v>1.1000000000000001</v>
      </c>
      <c r="I15" s="89">
        <v>1.17</v>
      </c>
      <c r="J15" s="89">
        <v>1</v>
      </c>
      <c r="K15" s="89">
        <v>1.08</v>
      </c>
      <c r="L15" s="89">
        <v>0.98</v>
      </c>
      <c r="M15" s="89">
        <v>1.02</v>
      </c>
      <c r="N15" s="89">
        <v>0.98</v>
      </c>
      <c r="O15" s="89">
        <v>0.76</v>
      </c>
      <c r="P15" s="89">
        <v>0.74</v>
      </c>
      <c r="Q15" s="89">
        <v>1.01</v>
      </c>
      <c r="R15" s="89">
        <v>0.85</v>
      </c>
      <c r="S15" s="89">
        <v>0.7</v>
      </c>
      <c r="T15" s="89">
        <v>0.82</v>
      </c>
      <c r="U15" s="107" t="s">
        <v>1043</v>
      </c>
    </row>
    <row r="16" spans="1:21" ht="25.5" customHeight="1" x14ac:dyDescent="0.25">
      <c r="A16" s="101">
        <v>11</v>
      </c>
      <c r="B16" s="87" t="s">
        <v>196</v>
      </c>
      <c r="C16" s="87" t="s">
        <v>186</v>
      </c>
      <c r="D16" s="88">
        <v>62.91</v>
      </c>
      <c r="E16" s="88">
        <v>75.930000000000007</v>
      </c>
      <c r="F16" s="89">
        <v>81.31</v>
      </c>
      <c r="G16" s="89">
        <v>74.38</v>
      </c>
      <c r="H16" s="89">
        <v>58.34</v>
      </c>
      <c r="I16" s="89">
        <v>72.010000000000005</v>
      </c>
      <c r="J16" s="89">
        <v>66.08</v>
      </c>
      <c r="K16" s="89">
        <v>81.790000000000006</v>
      </c>
      <c r="L16" s="89">
        <v>66.040000000000006</v>
      </c>
      <c r="M16" s="89">
        <v>80.290000000000006</v>
      </c>
      <c r="N16" s="89">
        <v>78.77</v>
      </c>
      <c r="O16" s="89">
        <v>62.82</v>
      </c>
      <c r="P16" s="89">
        <v>67.97</v>
      </c>
      <c r="Q16" s="89"/>
      <c r="R16" s="89">
        <v>79.17</v>
      </c>
      <c r="S16" s="89">
        <v>83.2</v>
      </c>
      <c r="T16" s="89" t="s">
        <v>207</v>
      </c>
      <c r="U16" s="107" t="s">
        <v>1044</v>
      </c>
    </row>
    <row r="17" spans="1:21" ht="25.5" customHeight="1" x14ac:dyDescent="0.25">
      <c r="A17" s="19">
        <v>12</v>
      </c>
      <c r="B17" s="87" t="s">
        <v>197</v>
      </c>
      <c r="C17" s="87" t="s">
        <v>186</v>
      </c>
      <c r="D17" s="88">
        <v>1.97</v>
      </c>
      <c r="E17" s="88">
        <v>1.7</v>
      </c>
      <c r="F17" s="89">
        <v>1.73</v>
      </c>
      <c r="G17" s="89">
        <v>1.68</v>
      </c>
      <c r="H17" s="89">
        <v>1.63</v>
      </c>
      <c r="I17" s="89">
        <v>1.69</v>
      </c>
      <c r="J17" s="89">
        <v>1.54</v>
      </c>
      <c r="K17" s="89">
        <v>1.47</v>
      </c>
      <c r="L17" s="89">
        <v>1.52</v>
      </c>
      <c r="M17" s="89">
        <v>1.49</v>
      </c>
      <c r="N17" s="89">
        <v>1.41</v>
      </c>
      <c r="O17" s="89">
        <v>1.55</v>
      </c>
      <c r="P17" s="89">
        <v>1.25</v>
      </c>
      <c r="Q17" s="89"/>
      <c r="R17" s="89">
        <v>1.84</v>
      </c>
      <c r="S17" s="89">
        <v>1.8</v>
      </c>
      <c r="T17" s="89" t="s">
        <v>207</v>
      </c>
      <c r="U17" s="107" t="s">
        <v>1045</v>
      </c>
    </row>
    <row r="18" spans="1:21" ht="25.5" customHeight="1" x14ac:dyDescent="0.25">
      <c r="A18" s="101">
        <v>13</v>
      </c>
      <c r="B18" s="87" t="s">
        <v>198</v>
      </c>
      <c r="C18" s="87" t="s">
        <v>186</v>
      </c>
      <c r="D18" s="88">
        <v>1.35</v>
      </c>
      <c r="E18" s="88">
        <v>1.74</v>
      </c>
      <c r="F18" s="89">
        <v>2.29</v>
      </c>
      <c r="G18" s="89">
        <v>2.4</v>
      </c>
      <c r="H18" s="89">
        <v>2.25</v>
      </c>
      <c r="I18" s="89">
        <v>1.89</v>
      </c>
      <c r="J18" s="89">
        <v>1.79</v>
      </c>
      <c r="K18" s="89">
        <v>1.5</v>
      </c>
      <c r="L18" s="89">
        <v>1.45</v>
      </c>
      <c r="M18" s="89">
        <v>1.0900000000000001</v>
      </c>
      <c r="N18" s="89">
        <v>1.1299999999999999</v>
      </c>
      <c r="O18" s="89">
        <v>0.9</v>
      </c>
      <c r="P18" s="89">
        <v>0.53</v>
      </c>
      <c r="Q18" s="89"/>
      <c r="R18" s="89">
        <v>0.94</v>
      </c>
      <c r="S18" s="89">
        <v>0.5</v>
      </c>
      <c r="T18" s="89" t="s">
        <v>207</v>
      </c>
      <c r="U18" s="107" t="s">
        <v>1046</v>
      </c>
    </row>
    <row r="19" spans="1:21" ht="25.5" customHeight="1" x14ac:dyDescent="0.25">
      <c r="A19" s="19">
        <v>14</v>
      </c>
      <c r="B19" s="2" t="s">
        <v>199</v>
      </c>
      <c r="C19" s="87" t="s">
        <v>185</v>
      </c>
      <c r="D19" s="88">
        <v>9.3000000000000007</v>
      </c>
      <c r="E19" s="88">
        <v>11.87</v>
      </c>
      <c r="F19" s="89">
        <v>14.39</v>
      </c>
      <c r="G19" s="89">
        <v>12.28</v>
      </c>
      <c r="H19" s="89">
        <v>14.63</v>
      </c>
      <c r="I19" s="89">
        <v>11.58</v>
      </c>
      <c r="J19" s="89">
        <v>8.51</v>
      </c>
      <c r="K19" s="89">
        <v>6.51</v>
      </c>
      <c r="L19" s="89">
        <v>5.17</v>
      </c>
      <c r="M19" s="89">
        <v>5.44</v>
      </c>
      <c r="N19" s="89">
        <v>5.04</v>
      </c>
      <c r="O19" s="89">
        <v>4.34</v>
      </c>
      <c r="P19" s="89">
        <v>2.96</v>
      </c>
      <c r="Q19" s="89">
        <v>1.34</v>
      </c>
      <c r="R19" s="89">
        <v>2.5099999999999998</v>
      </c>
      <c r="S19" s="89">
        <v>2.1</v>
      </c>
      <c r="T19" s="89">
        <v>0.94</v>
      </c>
      <c r="U19" s="107" t="s">
        <v>1047</v>
      </c>
    </row>
    <row r="20" spans="1:21" ht="25.5" customHeight="1" x14ac:dyDescent="0.25">
      <c r="A20" s="101">
        <v>15</v>
      </c>
      <c r="B20" s="87" t="s">
        <v>200</v>
      </c>
      <c r="C20" s="87" t="s">
        <v>185</v>
      </c>
      <c r="D20" s="88">
        <v>78.180000000000007</v>
      </c>
      <c r="E20" s="88">
        <v>68.760000000000005</v>
      </c>
      <c r="F20" s="89">
        <v>82.74</v>
      </c>
      <c r="G20" s="89">
        <v>88.51</v>
      </c>
      <c r="H20" s="89">
        <v>109.68</v>
      </c>
      <c r="I20" s="89">
        <v>99.05</v>
      </c>
      <c r="J20" s="89">
        <v>99.64</v>
      </c>
      <c r="K20" s="89">
        <v>127.36</v>
      </c>
      <c r="L20" s="89">
        <v>122.14</v>
      </c>
      <c r="M20" s="89">
        <v>146.66</v>
      </c>
      <c r="N20" s="89">
        <v>118.61</v>
      </c>
      <c r="O20" s="89">
        <v>103.74</v>
      </c>
      <c r="P20" s="89">
        <v>85.7</v>
      </c>
      <c r="Q20" s="89">
        <v>142.22999999999999</v>
      </c>
      <c r="R20" s="89">
        <v>131.59</v>
      </c>
      <c r="S20" s="89">
        <v>109.8</v>
      </c>
      <c r="T20" s="89">
        <v>134.59</v>
      </c>
      <c r="U20" s="107" t="s">
        <v>1048</v>
      </c>
    </row>
    <row r="21" spans="1:21" ht="25.5" customHeight="1" x14ac:dyDescent="0.25">
      <c r="A21" s="101">
        <v>16</v>
      </c>
      <c r="B21" s="87" t="s">
        <v>201</v>
      </c>
      <c r="C21" s="87" t="s">
        <v>185</v>
      </c>
      <c r="D21" s="88">
        <v>251.86</v>
      </c>
      <c r="E21" s="88">
        <v>243.54</v>
      </c>
      <c r="F21" s="89">
        <v>279.77999999999997</v>
      </c>
      <c r="G21" s="89">
        <v>242.89</v>
      </c>
      <c r="H21" s="89">
        <v>297.55</v>
      </c>
      <c r="I21" s="89">
        <v>277.19</v>
      </c>
      <c r="J21" s="89">
        <v>248.82</v>
      </c>
      <c r="K21" s="89">
        <v>324.79000000000002</v>
      </c>
      <c r="L21" s="89">
        <v>297.99</v>
      </c>
      <c r="M21" s="89">
        <v>309.43</v>
      </c>
      <c r="N21" s="89">
        <v>327.49</v>
      </c>
      <c r="O21" s="89">
        <v>275.11</v>
      </c>
      <c r="P21" s="89">
        <v>252.51</v>
      </c>
      <c r="Q21" s="89">
        <v>233.63</v>
      </c>
      <c r="R21" s="89">
        <v>312.76</v>
      </c>
      <c r="S21" s="89">
        <v>313.08</v>
      </c>
      <c r="T21" s="89">
        <v>221.89</v>
      </c>
      <c r="U21" s="107" t="s">
        <v>1049</v>
      </c>
    </row>
    <row r="22" spans="1:21" ht="25.5" customHeight="1" x14ac:dyDescent="0.25">
      <c r="A22" s="19">
        <v>17</v>
      </c>
      <c r="B22" s="87" t="s">
        <v>202</v>
      </c>
      <c r="C22" s="87" t="s">
        <v>13</v>
      </c>
      <c r="D22" s="88">
        <v>137.29</v>
      </c>
      <c r="E22" s="88">
        <v>164.29</v>
      </c>
      <c r="F22" s="89">
        <v>184.99</v>
      </c>
      <c r="G22" s="89">
        <v>226.32</v>
      </c>
      <c r="H22" s="89">
        <v>258.83999999999997</v>
      </c>
      <c r="I22" s="89">
        <v>222.76</v>
      </c>
      <c r="J22" s="89">
        <v>240.22</v>
      </c>
      <c r="K22" s="89">
        <v>330</v>
      </c>
      <c r="L22" s="89">
        <v>352</v>
      </c>
      <c r="M22" s="89">
        <v>342.2</v>
      </c>
      <c r="N22" s="89">
        <v>359.02</v>
      </c>
      <c r="O22" s="89">
        <v>348.05</v>
      </c>
      <c r="P22" s="89">
        <v>300.05</v>
      </c>
      <c r="Q22" s="89">
        <v>321.23</v>
      </c>
      <c r="R22" s="89">
        <v>325.77</v>
      </c>
      <c r="S22" s="89">
        <v>348.9</v>
      </c>
      <c r="T22" s="89">
        <v>324.83</v>
      </c>
      <c r="U22" s="107" t="s">
        <v>1050</v>
      </c>
    </row>
    <row r="23" spans="1:21" ht="25.5" customHeight="1" x14ac:dyDescent="0.25">
      <c r="A23" s="101">
        <v>18</v>
      </c>
      <c r="B23" s="87" t="s">
        <v>203</v>
      </c>
      <c r="C23" s="87" t="s">
        <v>13</v>
      </c>
      <c r="D23" s="88">
        <v>102.52</v>
      </c>
      <c r="E23" s="88">
        <v>93.99</v>
      </c>
      <c r="F23" s="89">
        <v>99.7</v>
      </c>
      <c r="G23" s="89">
        <v>103.17</v>
      </c>
      <c r="H23" s="89">
        <v>102.2</v>
      </c>
      <c r="I23" s="89">
        <v>96.34</v>
      </c>
      <c r="J23" s="89">
        <v>112.3</v>
      </c>
      <c r="K23" s="89">
        <v>100.09</v>
      </c>
      <c r="L23" s="89">
        <v>107.36</v>
      </c>
      <c r="M23" s="89">
        <v>103.4</v>
      </c>
      <c r="N23" s="89">
        <v>110.83</v>
      </c>
      <c r="O23" s="89">
        <v>106.18</v>
      </c>
      <c r="P23" s="89">
        <v>99.4</v>
      </c>
      <c r="Q23" s="89">
        <v>99.05</v>
      </c>
      <c r="R23" s="89">
        <v>104.32</v>
      </c>
      <c r="S23" s="89">
        <v>96.3</v>
      </c>
      <c r="T23" s="89">
        <v>96.65</v>
      </c>
      <c r="U23" s="107" t="s">
        <v>1051</v>
      </c>
    </row>
    <row r="24" spans="1:21" ht="25.5" customHeight="1" x14ac:dyDescent="0.25">
      <c r="A24" s="19">
        <v>19</v>
      </c>
      <c r="B24" s="87" t="s">
        <v>204</v>
      </c>
      <c r="C24" s="87" t="s">
        <v>13</v>
      </c>
      <c r="D24" s="88">
        <v>9.2100000000000009</v>
      </c>
      <c r="E24" s="88">
        <v>8.73</v>
      </c>
      <c r="F24" s="89">
        <v>8.6999999999999993</v>
      </c>
      <c r="G24" s="89">
        <v>9.56</v>
      </c>
      <c r="H24" s="89">
        <v>9.9</v>
      </c>
      <c r="I24" s="89">
        <v>7.31</v>
      </c>
      <c r="J24" s="89">
        <v>5.87</v>
      </c>
      <c r="K24" s="89">
        <v>6.11</v>
      </c>
      <c r="L24" s="89">
        <v>6.63</v>
      </c>
      <c r="M24" s="89">
        <v>5.9</v>
      </c>
      <c r="N24" s="89">
        <v>6.07</v>
      </c>
      <c r="O24" s="89">
        <v>5.08</v>
      </c>
      <c r="P24" s="89">
        <v>5.83</v>
      </c>
      <c r="Q24" s="89">
        <v>5.01</v>
      </c>
      <c r="R24" s="89">
        <v>5.3</v>
      </c>
      <c r="S24" s="89">
        <v>5.0999999999999996</v>
      </c>
      <c r="T24" s="89">
        <v>5.04</v>
      </c>
      <c r="U24" s="107" t="s">
        <v>1052</v>
      </c>
    </row>
    <row r="25" spans="1:21" ht="25.5" customHeight="1" x14ac:dyDescent="0.25">
      <c r="A25" s="101">
        <v>20</v>
      </c>
      <c r="B25" s="87" t="s">
        <v>205</v>
      </c>
      <c r="C25" s="87" t="s">
        <v>13</v>
      </c>
      <c r="D25" s="88">
        <v>111.73</v>
      </c>
      <c r="E25" s="88">
        <v>102.72</v>
      </c>
      <c r="F25" s="89">
        <v>108.4</v>
      </c>
      <c r="G25" s="89">
        <v>112.73</v>
      </c>
      <c r="H25" s="89">
        <v>112.11</v>
      </c>
      <c r="I25" s="89">
        <v>103.65</v>
      </c>
      <c r="J25" s="89">
        <v>118.17</v>
      </c>
      <c r="K25" s="89">
        <v>106.2</v>
      </c>
      <c r="L25" s="89">
        <v>113.99</v>
      </c>
      <c r="M25" s="89">
        <v>109.3</v>
      </c>
      <c r="N25" s="89">
        <v>116.9</v>
      </c>
      <c r="O25" s="89">
        <v>111.26</v>
      </c>
      <c r="P25" s="89">
        <v>105.24</v>
      </c>
      <c r="Q25" s="89">
        <v>104.05</v>
      </c>
      <c r="R25" s="89">
        <v>109.62</v>
      </c>
      <c r="S25" s="89">
        <v>101.4</v>
      </c>
      <c r="T25" s="89">
        <v>101.69</v>
      </c>
      <c r="U25" s="107" t="s">
        <v>1053</v>
      </c>
    </row>
    <row r="26" spans="1:21" ht="25.5" customHeight="1" x14ac:dyDescent="0.25">
      <c r="A26" s="19">
        <v>21</v>
      </c>
      <c r="B26" s="87" t="s">
        <v>206</v>
      </c>
      <c r="C26" s="87" t="s">
        <v>13</v>
      </c>
      <c r="D26" s="88">
        <v>2338.62</v>
      </c>
      <c r="E26" s="88">
        <v>2370.88</v>
      </c>
      <c r="F26" s="89">
        <v>2811.72</v>
      </c>
      <c r="G26" s="89">
        <v>3555.2</v>
      </c>
      <c r="H26" s="89">
        <v>3481.88</v>
      </c>
      <c r="I26" s="89">
        <v>2850.29</v>
      </c>
      <c r="J26" s="90">
        <v>2923.02</v>
      </c>
      <c r="K26" s="89">
        <v>3423.82</v>
      </c>
      <c r="L26" s="89">
        <v>3610.37</v>
      </c>
      <c r="M26" s="89">
        <v>3412</v>
      </c>
      <c r="N26" s="89">
        <v>3521.42</v>
      </c>
      <c r="O26" s="89">
        <v>3623.33</v>
      </c>
      <c r="P26" s="89">
        <v>3484.48</v>
      </c>
      <c r="Q26" s="89">
        <v>3052.46</v>
      </c>
      <c r="R26" s="89">
        <v>3060.69</v>
      </c>
      <c r="S26" s="89">
        <v>3769</v>
      </c>
      <c r="T26" s="89">
        <v>3838.92</v>
      </c>
      <c r="U26" s="107" t="s">
        <v>1054</v>
      </c>
    </row>
    <row r="27" spans="1:21" s="109" customFormat="1" ht="15" x14ac:dyDescent="0.25">
      <c r="A27" s="77" t="s">
        <v>795</v>
      </c>
      <c r="B27" s="77"/>
      <c r="C27" s="77"/>
      <c r="D27" s="77"/>
      <c r="E27" s="77"/>
      <c r="F27" s="77"/>
      <c r="G27" s="77"/>
      <c r="H27" s="77"/>
      <c r="I27" s="77"/>
      <c r="J27" s="108"/>
      <c r="K27" s="77"/>
      <c r="L27" s="77"/>
      <c r="M27" s="77"/>
      <c r="N27" s="77"/>
      <c r="O27" s="77"/>
      <c r="P27" s="77"/>
      <c r="Q27" s="77"/>
      <c r="R27" s="77"/>
      <c r="S27" s="77"/>
      <c r="T27" s="77"/>
      <c r="U27" s="77"/>
    </row>
    <row r="28" spans="1:21" x14ac:dyDescent="0.25">
      <c r="A28" s="110" t="s">
        <v>774</v>
      </c>
      <c r="B28" s="110"/>
      <c r="C28" s="110"/>
      <c r="D28" s="110"/>
      <c r="E28" s="110"/>
      <c r="F28" s="110"/>
      <c r="G28" s="110"/>
      <c r="H28" s="110"/>
      <c r="I28" s="110" t="s">
        <v>775</v>
      </c>
      <c r="J28" s="110"/>
      <c r="K28" s="110"/>
      <c r="L28" s="110"/>
      <c r="M28" s="110"/>
      <c r="N28" s="110" t="s">
        <v>1121</v>
      </c>
      <c r="O28" s="110"/>
      <c r="P28" s="110"/>
      <c r="Q28" s="110"/>
      <c r="R28" s="110"/>
      <c r="S28" s="110"/>
      <c r="T28" s="110"/>
      <c r="U28" s="110"/>
    </row>
    <row r="29" spans="1:21" ht="15" customHeight="1" x14ac:dyDescent="0.25">
      <c r="A29" s="9" t="s">
        <v>897</v>
      </c>
      <c r="B29" s="9"/>
      <c r="C29" s="9"/>
      <c r="D29" s="9"/>
      <c r="E29" s="9"/>
      <c r="F29" s="9"/>
      <c r="G29" s="9"/>
      <c r="H29" s="9"/>
      <c r="I29" s="9"/>
      <c r="J29" s="9"/>
      <c r="K29" s="9"/>
      <c r="L29" s="9"/>
      <c r="M29" s="9"/>
      <c r="N29" s="9" t="s">
        <v>1122</v>
      </c>
      <c r="O29" s="9"/>
      <c r="P29" s="9"/>
      <c r="Q29" s="9"/>
      <c r="R29" s="9"/>
      <c r="S29" s="9"/>
      <c r="T29" s="9"/>
      <c r="U29" s="110"/>
    </row>
  </sheetData>
  <mergeCells count="4">
    <mergeCell ref="S3:U3"/>
    <mergeCell ref="A1:U1"/>
    <mergeCell ref="A2:U2"/>
    <mergeCell ref="F3:R3"/>
  </mergeCells>
  <pageMargins left="0.37" right="0.34" top="0.75" bottom="0.75" header="0.3" footer="0.3"/>
  <pageSetup paperSize="9" scale="69"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249977111117893"/>
  </sheetPr>
  <dimension ref="A1:S25"/>
  <sheetViews>
    <sheetView view="pageBreakPreview" topLeftCell="A7" zoomScale="70" zoomScaleSheetLayoutView="70" workbookViewId="0">
      <selection activeCell="W25" sqref="W25"/>
    </sheetView>
  </sheetViews>
  <sheetFormatPr defaultColWidth="9.140625" defaultRowHeight="15" x14ac:dyDescent="0.25"/>
  <cols>
    <col min="1" max="1" width="6.85546875" style="46" customWidth="1"/>
    <col min="2" max="2" width="22.85546875" style="46" customWidth="1"/>
    <col min="3" max="3" width="10.85546875" style="46" customWidth="1"/>
    <col min="4" max="5" width="8.140625" style="46" hidden="1" customWidth="1"/>
    <col min="6" max="6" width="8" style="46" hidden="1" customWidth="1"/>
    <col min="7" max="7" width="8.28515625" style="46" customWidth="1"/>
    <col min="8" max="8" width="8.140625" style="46" customWidth="1"/>
    <col min="9" max="9" width="8.28515625" style="46" customWidth="1"/>
    <col min="10" max="10" width="7.7109375" style="46" customWidth="1"/>
    <col min="11" max="13" width="8" style="46" customWidth="1"/>
    <col min="14" max="14" width="7.5703125" style="46" customWidth="1"/>
    <col min="15" max="15" width="8.140625" style="46" customWidth="1"/>
    <col min="16" max="18" width="9.140625" style="46"/>
    <col min="19" max="19" width="23.28515625" style="46" customWidth="1"/>
    <col min="20" max="16384" width="9.140625" style="46"/>
  </cols>
  <sheetData>
    <row r="1" spans="1:19" s="35" customFormat="1" ht="21.75" customHeight="1" x14ac:dyDescent="0.25">
      <c r="A1" s="379" t="s">
        <v>1123</v>
      </c>
      <c r="B1" s="379"/>
      <c r="C1" s="379"/>
      <c r="D1" s="379"/>
      <c r="E1" s="379"/>
      <c r="F1" s="379"/>
      <c r="G1" s="379"/>
      <c r="H1" s="379"/>
      <c r="I1" s="379"/>
      <c r="J1" s="379"/>
      <c r="K1" s="379"/>
      <c r="L1" s="379"/>
      <c r="M1" s="379"/>
      <c r="N1" s="379"/>
      <c r="O1" s="379"/>
      <c r="P1" s="379"/>
      <c r="Q1" s="379"/>
      <c r="R1" s="379"/>
      <c r="S1" s="379"/>
    </row>
    <row r="2" spans="1:19" s="35" customFormat="1" ht="21.75" customHeight="1" x14ac:dyDescent="0.25">
      <c r="A2" s="380" t="s">
        <v>1124</v>
      </c>
      <c r="B2" s="380"/>
      <c r="C2" s="380"/>
      <c r="D2" s="380"/>
      <c r="E2" s="380"/>
      <c r="F2" s="380"/>
      <c r="G2" s="380"/>
      <c r="H2" s="380"/>
      <c r="I2" s="380"/>
      <c r="J2" s="380"/>
      <c r="K2" s="380"/>
      <c r="L2" s="380"/>
      <c r="M2" s="380"/>
      <c r="N2" s="380"/>
      <c r="O2" s="380"/>
      <c r="P2" s="380"/>
      <c r="Q2" s="380"/>
      <c r="R2" s="380"/>
      <c r="S2" s="380"/>
    </row>
    <row r="3" spans="1:19" s="37" customFormat="1" ht="45" x14ac:dyDescent="0.25">
      <c r="A3" s="36" t="s">
        <v>809</v>
      </c>
      <c r="B3" s="36" t="s">
        <v>223</v>
      </c>
      <c r="C3" s="36" t="s">
        <v>898</v>
      </c>
      <c r="D3" s="36" t="s">
        <v>171</v>
      </c>
      <c r="E3" s="36" t="s">
        <v>69</v>
      </c>
      <c r="F3" s="36" t="s">
        <v>70</v>
      </c>
      <c r="G3" s="36" t="s">
        <v>155</v>
      </c>
      <c r="H3" s="36" t="s">
        <v>72</v>
      </c>
      <c r="I3" s="36" t="s">
        <v>73</v>
      </c>
      <c r="J3" s="36" t="s">
        <v>74</v>
      </c>
      <c r="K3" s="36" t="s">
        <v>75</v>
      </c>
      <c r="L3" s="36" t="s">
        <v>76</v>
      </c>
      <c r="M3" s="36" t="s">
        <v>77</v>
      </c>
      <c r="N3" s="36" t="s">
        <v>78</v>
      </c>
      <c r="O3" s="36" t="s">
        <v>112</v>
      </c>
      <c r="P3" s="36" t="s">
        <v>181</v>
      </c>
      <c r="Q3" s="36" t="s">
        <v>182</v>
      </c>
      <c r="R3" s="36" t="s">
        <v>183</v>
      </c>
      <c r="S3" s="36" t="s">
        <v>1131</v>
      </c>
    </row>
    <row r="4" spans="1:19" x14ac:dyDescent="0.25">
      <c r="A4" s="38" t="s">
        <v>224</v>
      </c>
      <c r="B4" s="39" t="s">
        <v>225</v>
      </c>
      <c r="C4" s="40"/>
      <c r="D4" s="41"/>
      <c r="E4" s="41"/>
      <c r="F4" s="42"/>
      <c r="G4" s="42"/>
      <c r="H4" s="42"/>
      <c r="I4" s="42"/>
      <c r="J4" s="43"/>
      <c r="K4" s="40"/>
      <c r="L4" s="44"/>
      <c r="M4" s="40"/>
      <c r="N4" s="40"/>
      <c r="O4" s="40"/>
      <c r="P4" s="40"/>
      <c r="Q4" s="40"/>
      <c r="R4" s="40"/>
      <c r="S4" s="45" t="s">
        <v>1132</v>
      </c>
    </row>
    <row r="5" spans="1:19" ht="30" x14ac:dyDescent="0.25">
      <c r="A5" s="47"/>
      <c r="B5" s="39" t="s">
        <v>1125</v>
      </c>
      <c r="C5" s="48" t="s">
        <v>226</v>
      </c>
      <c r="D5" s="49">
        <v>48.42</v>
      </c>
      <c r="E5" s="49">
        <v>61.82</v>
      </c>
      <c r="F5" s="50">
        <v>66.459999999999994</v>
      </c>
      <c r="G5" s="49">
        <v>68.64</v>
      </c>
      <c r="H5" s="49">
        <v>73.83</v>
      </c>
      <c r="I5" s="49">
        <v>91.96</v>
      </c>
      <c r="J5" s="51">
        <v>94.41</v>
      </c>
      <c r="K5" s="48">
        <v>102</v>
      </c>
      <c r="L5" s="52">
        <v>118.85</v>
      </c>
      <c r="M5" s="48">
        <v>123.38</v>
      </c>
      <c r="N5" s="48">
        <v>110.2</v>
      </c>
      <c r="O5" s="48">
        <v>82.29</v>
      </c>
      <c r="P5" s="48">
        <v>86.21</v>
      </c>
      <c r="Q5" s="48">
        <v>90.37</v>
      </c>
      <c r="R5" s="48">
        <v>110.71</v>
      </c>
      <c r="S5" s="45" t="s">
        <v>1137</v>
      </c>
    </row>
    <row r="6" spans="1:19" ht="9.75" customHeight="1" x14ac:dyDescent="0.25">
      <c r="A6" s="47"/>
      <c r="B6" s="53" t="s">
        <v>227</v>
      </c>
      <c r="C6" s="54"/>
      <c r="D6" s="55"/>
      <c r="E6" s="55"/>
      <c r="F6" s="56"/>
      <c r="G6" s="55"/>
      <c r="H6" s="55"/>
      <c r="I6" s="55"/>
      <c r="J6" s="57"/>
      <c r="K6" s="54"/>
      <c r="L6" s="58"/>
      <c r="M6" s="54"/>
      <c r="N6" s="54"/>
      <c r="O6" s="54"/>
      <c r="P6" s="54"/>
      <c r="Q6" s="54"/>
      <c r="R6" s="54"/>
      <c r="S6" s="54" t="s">
        <v>227</v>
      </c>
    </row>
    <row r="7" spans="1:19" ht="30" x14ac:dyDescent="0.25">
      <c r="A7" s="47"/>
      <c r="B7" s="59" t="s">
        <v>1126</v>
      </c>
      <c r="C7" s="48" t="s">
        <v>228</v>
      </c>
      <c r="D7" s="49">
        <v>6.14</v>
      </c>
      <c r="E7" s="49">
        <v>6.5</v>
      </c>
      <c r="F7" s="50">
        <v>6.9</v>
      </c>
      <c r="G7" s="49">
        <v>7.4</v>
      </c>
      <c r="H7" s="49">
        <v>7.96</v>
      </c>
      <c r="I7" s="49">
        <v>8.2200000000000006</v>
      </c>
      <c r="J7" s="51">
        <v>9.6199999999999992</v>
      </c>
      <c r="K7" s="48">
        <v>11.46</v>
      </c>
      <c r="L7" s="52">
        <v>18.059999999999999</v>
      </c>
      <c r="M7" s="48">
        <v>22.26</v>
      </c>
      <c r="N7" s="48">
        <v>16.170000000000002</v>
      </c>
      <c r="O7" s="48">
        <v>17.43</v>
      </c>
      <c r="P7" s="48">
        <v>15.76</v>
      </c>
      <c r="Q7" s="48">
        <v>14.95</v>
      </c>
      <c r="R7" s="48">
        <v>22.09</v>
      </c>
      <c r="S7" s="60" t="s">
        <v>1138</v>
      </c>
    </row>
    <row r="8" spans="1:19" ht="9.75" customHeight="1" x14ac:dyDescent="0.25">
      <c r="A8" s="47"/>
      <c r="B8" s="53" t="s">
        <v>229</v>
      </c>
      <c r="C8" s="54"/>
      <c r="D8" s="55"/>
      <c r="E8" s="55"/>
      <c r="F8" s="56"/>
      <c r="G8" s="55"/>
      <c r="H8" s="55"/>
      <c r="I8" s="55"/>
      <c r="J8" s="57"/>
      <c r="K8" s="54"/>
      <c r="L8" s="58"/>
      <c r="M8" s="54"/>
      <c r="N8" s="54"/>
      <c r="O8" s="54"/>
      <c r="P8" s="54"/>
      <c r="Q8" s="54"/>
      <c r="R8" s="54"/>
      <c r="S8" s="54" t="s">
        <v>229</v>
      </c>
    </row>
    <row r="9" spans="1:19" s="37" customFormat="1" ht="45" x14ac:dyDescent="0.25">
      <c r="A9" s="61"/>
      <c r="B9" s="62" t="s">
        <v>1127</v>
      </c>
      <c r="C9" s="48" t="s">
        <v>228</v>
      </c>
      <c r="D9" s="49">
        <v>98.03</v>
      </c>
      <c r="E9" s="49">
        <v>108.59</v>
      </c>
      <c r="F9" s="50">
        <v>120.26</v>
      </c>
      <c r="G9" s="49">
        <v>126.75</v>
      </c>
      <c r="H9" s="49">
        <v>155.01</v>
      </c>
      <c r="I9" s="49">
        <v>179.05</v>
      </c>
      <c r="J9" s="51">
        <v>215.81</v>
      </c>
      <c r="K9" s="48">
        <v>257.11</v>
      </c>
      <c r="L9" s="52">
        <v>277.33999999999997</v>
      </c>
      <c r="M9" s="48">
        <v>294.85000000000002</v>
      </c>
      <c r="N9" s="48">
        <v>313.44</v>
      </c>
      <c r="O9" s="48">
        <v>301.39</v>
      </c>
      <c r="P9" s="51">
        <v>303.12</v>
      </c>
      <c r="Q9" s="51">
        <v>304.04000000000002</v>
      </c>
      <c r="R9" s="51">
        <v>348.58</v>
      </c>
      <c r="S9" s="63" t="s">
        <v>1139</v>
      </c>
    </row>
    <row r="10" spans="1:19" ht="9.75" customHeight="1" x14ac:dyDescent="0.25">
      <c r="A10" s="47"/>
      <c r="B10" s="53" t="s">
        <v>229</v>
      </c>
      <c r="C10" s="54"/>
      <c r="D10" s="55"/>
      <c r="E10" s="55"/>
      <c r="F10" s="56"/>
      <c r="G10" s="55"/>
      <c r="H10" s="55"/>
      <c r="I10" s="55"/>
      <c r="J10" s="57"/>
      <c r="K10" s="54"/>
      <c r="L10" s="58"/>
      <c r="M10" s="54"/>
      <c r="N10" s="54"/>
      <c r="O10" s="54"/>
      <c r="P10" s="57"/>
      <c r="Q10" s="57"/>
      <c r="R10" s="57"/>
      <c r="S10" s="54" t="s">
        <v>229</v>
      </c>
    </row>
    <row r="11" spans="1:19" ht="30" x14ac:dyDescent="0.25">
      <c r="A11" s="38" t="s">
        <v>230</v>
      </c>
      <c r="B11" s="64" t="s">
        <v>231</v>
      </c>
      <c r="C11" s="54"/>
      <c r="D11" s="55"/>
      <c r="E11" s="55"/>
      <c r="F11" s="56"/>
      <c r="G11" s="55"/>
      <c r="H11" s="55"/>
      <c r="I11" s="55"/>
      <c r="J11" s="57"/>
      <c r="K11" s="54"/>
      <c r="L11" s="58"/>
      <c r="M11" s="54"/>
      <c r="N11" s="54"/>
      <c r="O11" s="54"/>
      <c r="P11" s="57"/>
      <c r="Q11" s="57"/>
      <c r="R11" s="57"/>
      <c r="S11" s="65" t="s">
        <v>1133</v>
      </c>
    </row>
    <row r="12" spans="1:19" s="69" customFormat="1" ht="30" x14ac:dyDescent="0.25">
      <c r="A12" s="38"/>
      <c r="B12" s="39" t="s">
        <v>1128</v>
      </c>
      <c r="C12" s="40" t="s">
        <v>232</v>
      </c>
      <c r="D12" s="66">
        <v>104.74</v>
      </c>
      <c r="E12" s="66">
        <v>110.77</v>
      </c>
      <c r="F12" s="67">
        <v>117.13</v>
      </c>
      <c r="G12" s="66">
        <v>127.23</v>
      </c>
      <c r="H12" s="66">
        <v>137.72999999999999</v>
      </c>
      <c r="I12" s="66">
        <v>144.19</v>
      </c>
      <c r="J12" s="68">
        <v>150.91</v>
      </c>
      <c r="K12" s="40">
        <v>155.80000000000001</v>
      </c>
      <c r="L12" s="44">
        <v>165.58</v>
      </c>
      <c r="M12" s="68">
        <v>173</v>
      </c>
      <c r="N12" s="40">
        <v>168.21</v>
      </c>
      <c r="O12" s="68">
        <v>167.5</v>
      </c>
      <c r="P12" s="68">
        <v>169.46</v>
      </c>
      <c r="Q12" s="68">
        <v>173.72</v>
      </c>
      <c r="R12" s="68">
        <v>167.35</v>
      </c>
      <c r="S12" s="45" t="s">
        <v>1140</v>
      </c>
    </row>
    <row r="13" spans="1:19" s="69" customFormat="1" ht="30" x14ac:dyDescent="0.25">
      <c r="A13" s="70"/>
      <c r="B13" s="39" t="s">
        <v>1129</v>
      </c>
      <c r="C13" s="40" t="s">
        <v>232</v>
      </c>
      <c r="D13" s="66">
        <v>40.19</v>
      </c>
      <c r="E13" s="66">
        <v>41.24</v>
      </c>
      <c r="F13" s="67">
        <v>46.24</v>
      </c>
      <c r="G13" s="66">
        <v>52.04</v>
      </c>
      <c r="H13" s="66">
        <v>55.43</v>
      </c>
      <c r="I13" s="66">
        <v>55.15</v>
      </c>
      <c r="J13" s="68">
        <v>65.06</v>
      </c>
      <c r="K13" s="40">
        <v>72.739999999999995</v>
      </c>
      <c r="L13" s="44">
        <v>80.5</v>
      </c>
      <c r="M13" s="40">
        <v>79.14</v>
      </c>
      <c r="N13" s="40">
        <v>66.53</v>
      </c>
      <c r="O13" s="40">
        <v>56.33</v>
      </c>
      <c r="P13" s="68">
        <v>60.98</v>
      </c>
      <c r="Q13" s="68">
        <v>69.790000000000006</v>
      </c>
      <c r="R13" s="68">
        <v>67.05</v>
      </c>
      <c r="S13" s="45" t="s">
        <v>1141</v>
      </c>
    </row>
    <row r="14" spans="1:19" s="69" customFormat="1" ht="30" x14ac:dyDescent="0.25">
      <c r="A14" s="70"/>
      <c r="B14" s="39" t="s">
        <v>1130</v>
      </c>
      <c r="C14" s="40" t="s">
        <v>232</v>
      </c>
      <c r="D14" s="66">
        <v>16.010000000000002</v>
      </c>
      <c r="E14" s="66">
        <v>15.98</v>
      </c>
      <c r="F14" s="67">
        <v>20.6</v>
      </c>
      <c r="G14" s="66">
        <v>24.13</v>
      </c>
      <c r="H14" s="66">
        <v>23.35</v>
      </c>
      <c r="I14" s="66">
        <v>26.36</v>
      </c>
      <c r="J14" s="68">
        <v>33.130000000000003</v>
      </c>
      <c r="K14" s="40">
        <v>36.32</v>
      </c>
      <c r="L14" s="44">
        <v>35.14</v>
      </c>
      <c r="M14" s="40">
        <v>25.76</v>
      </c>
      <c r="N14" s="40">
        <v>20.62</v>
      </c>
      <c r="O14" s="40">
        <v>20.99</v>
      </c>
      <c r="P14" s="68">
        <v>25.32</v>
      </c>
      <c r="Q14" s="68">
        <v>24.02</v>
      </c>
      <c r="R14" s="68">
        <v>25.08</v>
      </c>
      <c r="S14" s="45" t="s">
        <v>1142</v>
      </c>
    </row>
    <row r="15" spans="1:19" s="69" customFormat="1" ht="30" x14ac:dyDescent="0.25">
      <c r="A15" s="70"/>
      <c r="B15" s="41" t="s">
        <v>233</v>
      </c>
      <c r="C15" s="40" t="s">
        <v>232</v>
      </c>
      <c r="D15" s="66">
        <v>160.94</v>
      </c>
      <c r="E15" s="66">
        <v>167.98999999999998</v>
      </c>
      <c r="F15" s="67">
        <v>183.97</v>
      </c>
      <c r="G15" s="66">
        <v>203.4</v>
      </c>
      <c r="H15" s="66">
        <v>216.51</v>
      </c>
      <c r="I15" s="66">
        <v>225.7</v>
      </c>
      <c r="J15" s="66">
        <v>249.1</v>
      </c>
      <c r="K15" s="68">
        <v>264.86</v>
      </c>
      <c r="L15" s="71">
        <v>281.22000000000003</v>
      </c>
      <c r="M15" s="68">
        <v>277.89999999999998</v>
      </c>
      <c r="N15" s="40">
        <v>255.36</v>
      </c>
      <c r="O15" s="40">
        <v>244.82</v>
      </c>
      <c r="P15" s="68">
        <v>255.76</v>
      </c>
      <c r="Q15" s="68">
        <v>267.52999999999997</v>
      </c>
      <c r="R15" s="68">
        <v>259.49</v>
      </c>
      <c r="S15" s="40" t="s">
        <v>1134</v>
      </c>
    </row>
    <row r="16" spans="1:19" s="69" customFormat="1" x14ac:dyDescent="0.25">
      <c r="A16" s="70"/>
      <c r="B16" s="41" t="s">
        <v>788</v>
      </c>
      <c r="C16" s="41" t="s">
        <v>234</v>
      </c>
      <c r="D16" s="66">
        <v>91.45</v>
      </c>
      <c r="E16" s="66">
        <v>88.05</v>
      </c>
      <c r="F16" s="67">
        <v>94.52</v>
      </c>
      <c r="G16" s="66">
        <v>105.5</v>
      </c>
      <c r="H16" s="66">
        <v>111.76</v>
      </c>
      <c r="I16" s="66">
        <v>115.27</v>
      </c>
      <c r="J16" s="68">
        <v>128</v>
      </c>
      <c r="K16" s="40">
        <v>140</v>
      </c>
      <c r="L16" s="44">
        <v>143</v>
      </c>
      <c r="M16" s="40">
        <v>142</v>
      </c>
      <c r="N16" s="40">
        <v>131</v>
      </c>
      <c r="O16" s="40">
        <v>125</v>
      </c>
      <c r="P16" s="68">
        <v>127</v>
      </c>
      <c r="Q16" s="68">
        <v>131</v>
      </c>
      <c r="R16" s="68">
        <v>123</v>
      </c>
      <c r="S16" s="40" t="s">
        <v>910</v>
      </c>
    </row>
    <row r="17" spans="1:19" ht="9.75" customHeight="1" x14ac:dyDescent="0.25">
      <c r="A17" s="47"/>
      <c r="B17" s="53"/>
      <c r="C17" s="54"/>
      <c r="D17" s="55"/>
      <c r="E17" s="55"/>
      <c r="F17" s="72"/>
      <c r="G17" s="55"/>
      <c r="H17" s="55"/>
      <c r="I17" s="55"/>
      <c r="J17" s="57"/>
      <c r="K17" s="54"/>
      <c r="L17" s="58"/>
      <c r="M17" s="54"/>
      <c r="N17" s="54"/>
      <c r="O17" s="54"/>
      <c r="P17" s="54"/>
      <c r="Q17" s="54"/>
      <c r="R17" s="54"/>
      <c r="S17" s="54"/>
    </row>
    <row r="18" spans="1:19" s="69" customFormat="1" ht="45" x14ac:dyDescent="0.25">
      <c r="A18" s="38" t="s">
        <v>235</v>
      </c>
      <c r="B18" s="39" t="s">
        <v>236</v>
      </c>
      <c r="C18" s="40" t="s">
        <v>237</v>
      </c>
      <c r="D18" s="66">
        <v>48.3</v>
      </c>
      <c r="E18" s="66">
        <v>41</v>
      </c>
      <c r="F18" s="67">
        <v>40.67</v>
      </c>
      <c r="G18" s="66">
        <v>39.770000000000003</v>
      </c>
      <c r="H18" s="66">
        <v>43.41</v>
      </c>
      <c r="I18" s="66">
        <v>41.64</v>
      </c>
      <c r="J18" s="68">
        <v>43.86</v>
      </c>
      <c r="K18" s="40">
        <v>41.82</v>
      </c>
      <c r="L18" s="44">
        <v>55.54</v>
      </c>
      <c r="M18" s="40">
        <v>52.98</v>
      </c>
      <c r="N18" s="40">
        <v>45.62</v>
      </c>
      <c r="O18" s="40">
        <v>60.28</v>
      </c>
      <c r="P18" s="40">
        <v>56.12</v>
      </c>
      <c r="Q18" s="40">
        <v>50.41</v>
      </c>
      <c r="R18" s="40" t="s">
        <v>924</v>
      </c>
      <c r="S18" s="45" t="s">
        <v>1135</v>
      </c>
    </row>
    <row r="19" spans="1:19" s="69" customFormat="1" ht="9.75" customHeight="1" x14ac:dyDescent="0.25">
      <c r="A19" s="40"/>
      <c r="B19" s="39"/>
      <c r="C19" s="40"/>
      <c r="D19" s="66"/>
      <c r="E19" s="66"/>
      <c r="F19" s="73"/>
      <c r="G19" s="66"/>
      <c r="H19" s="66"/>
      <c r="I19" s="66"/>
      <c r="J19" s="68"/>
      <c r="K19" s="40"/>
      <c r="L19" s="44"/>
      <c r="M19" s="40"/>
      <c r="N19" s="40"/>
      <c r="O19" s="40"/>
      <c r="P19" s="40"/>
      <c r="Q19" s="40"/>
      <c r="R19" s="40"/>
      <c r="S19" s="45"/>
    </row>
    <row r="20" spans="1:19" s="69" customFormat="1" ht="30" hidden="1" x14ac:dyDescent="0.25">
      <c r="A20" s="38">
        <v>4</v>
      </c>
      <c r="B20" s="39" t="s">
        <v>776</v>
      </c>
      <c r="C20" s="40" t="s">
        <v>238</v>
      </c>
      <c r="D20" s="67">
        <v>4.3</v>
      </c>
      <c r="E20" s="67">
        <v>5.55</v>
      </c>
      <c r="F20" s="67">
        <v>7.37</v>
      </c>
      <c r="G20" s="66">
        <v>8.67</v>
      </c>
      <c r="H20" s="66">
        <v>11.41</v>
      </c>
      <c r="I20" s="66">
        <v>7.34</v>
      </c>
      <c r="J20" s="68">
        <v>6.9</v>
      </c>
      <c r="K20" s="40">
        <v>5.32</v>
      </c>
      <c r="L20" s="44">
        <v>7.49</v>
      </c>
      <c r="M20" s="40">
        <v>4.72</v>
      </c>
      <c r="N20" s="40">
        <v>5.46</v>
      </c>
      <c r="O20" s="40" t="s">
        <v>207</v>
      </c>
      <c r="P20" s="40" t="s">
        <v>207</v>
      </c>
      <c r="Q20" s="40" t="s">
        <v>207</v>
      </c>
      <c r="R20" s="40" t="s">
        <v>207</v>
      </c>
      <c r="S20" s="45" t="s">
        <v>1136</v>
      </c>
    </row>
    <row r="21" spans="1:19" ht="9.75" customHeight="1" x14ac:dyDescent="0.25">
      <c r="A21" s="47"/>
      <c r="B21" s="53"/>
      <c r="C21" s="54"/>
      <c r="D21" s="56"/>
      <c r="E21" s="56"/>
      <c r="F21" s="56"/>
      <c r="G21" s="55"/>
      <c r="H21" s="55"/>
      <c r="I21" s="55"/>
      <c r="J21" s="57"/>
      <c r="K21" s="54"/>
      <c r="L21" s="58"/>
      <c r="M21" s="54"/>
      <c r="N21" s="54"/>
      <c r="O21" s="54"/>
      <c r="P21" s="54"/>
      <c r="Q21" s="74"/>
      <c r="R21" s="74"/>
      <c r="S21" s="75"/>
    </row>
    <row r="22" spans="1:19" ht="18" customHeight="1" x14ac:dyDescent="0.25">
      <c r="A22" s="376" t="s">
        <v>927</v>
      </c>
      <c r="B22" s="376"/>
      <c r="C22" s="376"/>
      <c r="D22" s="376"/>
      <c r="E22" s="376"/>
      <c r="F22" s="376"/>
      <c r="G22" s="376"/>
      <c r="H22" s="376"/>
      <c r="I22" s="376"/>
      <c r="J22" s="376"/>
      <c r="K22" s="376"/>
      <c r="L22" s="376"/>
      <c r="M22" s="376"/>
      <c r="N22" s="376"/>
      <c r="O22" s="376"/>
      <c r="P22" s="376"/>
      <c r="Q22" s="376"/>
      <c r="R22" s="76"/>
      <c r="S22" s="77"/>
    </row>
    <row r="23" spans="1:19" ht="16.5" customHeight="1" x14ac:dyDescent="0.25">
      <c r="A23" s="77" t="s">
        <v>931</v>
      </c>
      <c r="B23" s="76"/>
      <c r="C23" s="76"/>
      <c r="D23" s="76"/>
      <c r="E23" s="76"/>
      <c r="F23" s="76"/>
      <c r="G23" s="76"/>
      <c r="H23" s="76"/>
      <c r="I23" s="76"/>
      <c r="J23" s="76"/>
      <c r="K23" s="76"/>
      <c r="L23" s="76"/>
      <c r="M23" s="76"/>
      <c r="N23" s="76"/>
      <c r="O23" s="76"/>
      <c r="P23" s="77"/>
      <c r="Q23" s="76"/>
      <c r="R23" s="76"/>
      <c r="S23" s="77"/>
    </row>
    <row r="24" spans="1:19" s="69" customFormat="1" ht="17.25" customHeight="1" x14ac:dyDescent="0.25">
      <c r="A24" s="78" t="s">
        <v>925</v>
      </c>
      <c r="B24" s="79"/>
      <c r="C24" s="79"/>
      <c r="D24" s="79"/>
      <c r="E24" s="79"/>
      <c r="F24" s="79"/>
      <c r="G24" s="79"/>
      <c r="H24" s="79"/>
      <c r="I24" s="79"/>
      <c r="J24" s="79"/>
      <c r="K24" s="79"/>
      <c r="L24" s="79"/>
      <c r="M24" s="79"/>
      <c r="N24" s="79"/>
      <c r="O24" s="79"/>
      <c r="P24" s="378" t="s">
        <v>926</v>
      </c>
      <c r="Q24" s="378"/>
      <c r="R24" s="378"/>
      <c r="S24" s="80"/>
    </row>
    <row r="25" spans="1:19" ht="45.75" customHeight="1" x14ac:dyDescent="0.25">
      <c r="A25" s="377" t="s">
        <v>911</v>
      </c>
      <c r="B25" s="377"/>
      <c r="C25" s="377"/>
      <c r="D25" s="377"/>
      <c r="E25" s="377"/>
      <c r="F25" s="377"/>
      <c r="G25" s="377"/>
      <c r="H25" s="377"/>
      <c r="I25" s="377"/>
      <c r="J25" s="377"/>
      <c r="K25" s="377"/>
      <c r="L25" s="377"/>
      <c r="M25" s="377"/>
      <c r="N25" s="377"/>
      <c r="O25" s="377"/>
      <c r="P25" s="377"/>
      <c r="Q25" s="377"/>
      <c r="R25" s="377"/>
      <c r="S25" s="377"/>
    </row>
  </sheetData>
  <mergeCells count="5">
    <mergeCell ref="A22:Q22"/>
    <mergeCell ref="A25:S25"/>
    <mergeCell ref="P24:R24"/>
    <mergeCell ref="A1:S1"/>
    <mergeCell ref="A2:S2"/>
  </mergeCells>
  <pageMargins left="0.45" right="0.2" top="0.53" bottom="0.21" header="0.31496062992126" footer="0.31496062992126"/>
  <pageSetup paperSize="9" scale="85"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19</vt:i4>
      </vt:variant>
    </vt:vector>
  </HeadingPairs>
  <TitlesOfParts>
    <vt:vector size="35" baseType="lpstr">
      <vt:lpstr>2.30</vt:lpstr>
      <vt:lpstr>2.31</vt:lpstr>
      <vt:lpstr>2.32</vt:lpstr>
      <vt:lpstr>2.33</vt:lpstr>
      <vt:lpstr>2.34</vt:lpstr>
      <vt:lpstr>2.35</vt:lpstr>
      <vt:lpstr>2.36</vt:lpstr>
      <vt:lpstr>2.37</vt:lpstr>
      <vt:lpstr>2.38</vt:lpstr>
      <vt:lpstr>2.39</vt:lpstr>
      <vt:lpstr>2.40</vt:lpstr>
      <vt:lpstr>2.41</vt:lpstr>
      <vt:lpstr>2.42</vt:lpstr>
      <vt:lpstr>2.43</vt:lpstr>
      <vt:lpstr>2.44</vt:lpstr>
      <vt:lpstr>2.45</vt:lpstr>
      <vt:lpstr>'2.30'!Print_Area</vt:lpstr>
      <vt:lpstr>'2.31'!Print_Area</vt:lpstr>
      <vt:lpstr>'2.32'!Print_Area</vt:lpstr>
      <vt:lpstr>'2.33'!Print_Area</vt:lpstr>
      <vt:lpstr>'2.34'!Print_Area</vt:lpstr>
      <vt:lpstr>'2.35'!Print_Area</vt:lpstr>
      <vt:lpstr>'2.36'!Print_Area</vt:lpstr>
      <vt:lpstr>'2.37'!Print_Area</vt:lpstr>
      <vt:lpstr>'2.38'!Print_Area</vt:lpstr>
      <vt:lpstr>'2.39'!Print_Area</vt:lpstr>
      <vt:lpstr>'2.40'!Print_Area</vt:lpstr>
      <vt:lpstr>'2.41'!Print_Area</vt:lpstr>
      <vt:lpstr>'2.42'!Print_Area</vt:lpstr>
      <vt:lpstr>'2.43'!Print_Area</vt:lpstr>
      <vt:lpstr>'2.44'!Print_Area</vt:lpstr>
      <vt:lpstr>'2.45'!Print_Area</vt:lpstr>
      <vt:lpstr>'2.37'!Print_Titles</vt:lpstr>
      <vt:lpstr>'2.38'!Print_Titles</vt:lpstr>
      <vt:lpstr>'2.42'!Print_Titles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2019-04-30T10:10:32Z</dcterms:modified>
</cp:coreProperties>
</file>