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9720" windowHeight="6990"/>
  </bookViews>
  <sheets>
    <sheet name="Table 18.2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'Table 18.2'!$A$1:$Y$262</definedName>
    <definedName name="Print_Area_MI" localSheetId="0">'Table 18.2'!$A$170:$I$219</definedName>
  </definedNames>
  <calcPr calcId="144525"/>
</workbook>
</file>

<file path=xl/calcChain.xml><?xml version="1.0" encoding="utf-8"?>
<calcChain xmlns="http://schemas.openxmlformats.org/spreadsheetml/2006/main">
  <c r="L255" i="1" l="1"/>
  <c r="M255" i="1"/>
  <c r="N255" i="1"/>
  <c r="O255" i="1"/>
  <c r="L250" i="1"/>
  <c r="M250" i="1"/>
  <c r="N250" i="1"/>
  <c r="O250" i="1"/>
  <c r="L241" i="1"/>
  <c r="M241" i="1"/>
  <c r="N241" i="1"/>
  <c r="O241" i="1"/>
  <c r="L234" i="1"/>
  <c r="M234" i="1"/>
  <c r="N234" i="1"/>
  <c r="O234" i="1"/>
  <c r="L226" i="1"/>
  <c r="M226" i="1"/>
  <c r="N226" i="1"/>
  <c r="O226" i="1"/>
  <c r="L217" i="1"/>
  <c r="M217" i="1"/>
  <c r="N217" i="1"/>
  <c r="O217" i="1"/>
  <c r="L210" i="1"/>
  <c r="M210" i="1"/>
  <c r="N210" i="1"/>
  <c r="O210" i="1"/>
  <c r="L193" i="1"/>
  <c r="M193" i="1"/>
  <c r="N193" i="1"/>
  <c r="O193" i="1"/>
  <c r="L187" i="1"/>
  <c r="M187" i="1"/>
  <c r="N187" i="1"/>
  <c r="O187" i="1"/>
  <c r="L178" i="1"/>
  <c r="M178" i="1"/>
  <c r="N178" i="1"/>
  <c r="O178" i="1"/>
  <c r="L166" i="1"/>
  <c r="M166" i="1"/>
  <c r="N166" i="1"/>
  <c r="O166" i="1"/>
  <c r="L135" i="1"/>
  <c r="M135" i="1"/>
  <c r="N135" i="1"/>
  <c r="O135" i="1"/>
  <c r="L127" i="1"/>
  <c r="M127" i="1"/>
  <c r="N127" i="1"/>
  <c r="O127" i="1"/>
  <c r="L120" i="1"/>
  <c r="M120" i="1"/>
  <c r="N120" i="1"/>
  <c r="O120" i="1"/>
  <c r="L109" i="1"/>
  <c r="M109" i="1"/>
  <c r="N109" i="1"/>
  <c r="O109" i="1"/>
  <c r="L103" i="1"/>
  <c r="M103" i="1"/>
  <c r="N103" i="1"/>
  <c r="O103" i="1"/>
  <c r="L83" i="1"/>
  <c r="M83" i="1"/>
  <c r="N83" i="1"/>
  <c r="O83" i="1"/>
  <c r="L74" i="1"/>
  <c r="M74" i="1"/>
  <c r="N74" i="1"/>
  <c r="O74" i="1"/>
  <c r="L56" i="1"/>
  <c r="M56" i="1"/>
  <c r="N56" i="1"/>
  <c r="O56" i="1"/>
  <c r="L50" i="1"/>
  <c r="M50" i="1"/>
  <c r="N50" i="1"/>
  <c r="O50" i="1"/>
  <c r="L26" i="1"/>
  <c r="M26" i="1"/>
  <c r="N26" i="1"/>
  <c r="O26" i="1"/>
  <c r="L15" i="1"/>
  <c r="L259" i="1"/>
  <c r="M15" i="1"/>
  <c r="M259" i="1"/>
  <c r="N15" i="1"/>
  <c r="N259" i="1"/>
  <c r="O15" i="1"/>
  <c r="O259" i="1"/>
  <c r="J83" i="1"/>
  <c r="J26" i="1"/>
  <c r="K26" i="1"/>
  <c r="K56" i="1"/>
  <c r="J103" i="1"/>
  <c r="K217" i="1"/>
  <c r="K193" i="1"/>
  <c r="K15" i="1"/>
  <c r="K50" i="1"/>
  <c r="K74" i="1"/>
  <c r="K83" i="1"/>
  <c r="K103" i="1"/>
  <c r="K109" i="1"/>
  <c r="K120" i="1"/>
  <c r="K127" i="1"/>
  <c r="K135" i="1"/>
  <c r="K166" i="1"/>
  <c r="K178" i="1"/>
  <c r="K187" i="1"/>
  <c r="K210" i="1"/>
  <c r="K226" i="1"/>
  <c r="K234" i="1"/>
  <c r="K241" i="1"/>
  <c r="K250" i="1"/>
  <c r="K255" i="1"/>
  <c r="J135" i="1"/>
  <c r="J193" i="1"/>
  <c r="J210" i="1"/>
  <c r="J120" i="1"/>
  <c r="J234" i="1"/>
  <c r="J127" i="1"/>
  <c r="J109" i="1"/>
  <c r="J56" i="1"/>
  <c r="J15" i="1"/>
  <c r="J50" i="1"/>
  <c r="J74" i="1"/>
  <c r="J166" i="1"/>
  <c r="J178" i="1"/>
  <c r="J187" i="1"/>
  <c r="J217" i="1"/>
  <c r="J226" i="1"/>
  <c r="J241" i="1"/>
  <c r="J250" i="1"/>
  <c r="J255" i="1"/>
  <c r="H193" i="1"/>
  <c r="E255" i="1"/>
  <c r="E241" i="1"/>
  <c r="I217" i="1"/>
  <c r="E217" i="1"/>
  <c r="I210" i="1"/>
  <c r="F178" i="1"/>
  <c r="F166" i="1"/>
  <c r="H135" i="1"/>
  <c r="F135" i="1"/>
  <c r="E135" i="1"/>
  <c r="H127" i="1"/>
  <c r="H120" i="1"/>
  <c r="F120" i="1"/>
  <c r="H109" i="1"/>
  <c r="F109" i="1"/>
  <c r="H103" i="1"/>
  <c r="E103" i="1"/>
  <c r="F83" i="1"/>
  <c r="I83" i="1"/>
  <c r="E83" i="1"/>
  <c r="E74" i="1"/>
  <c r="E56" i="1"/>
  <c r="H56" i="1"/>
  <c r="H26" i="1"/>
  <c r="I26" i="1"/>
  <c r="I15" i="1"/>
  <c r="I50" i="1"/>
  <c r="I56" i="1"/>
  <c r="I74" i="1"/>
  <c r="I103" i="1"/>
  <c r="I109" i="1"/>
  <c r="I120" i="1"/>
  <c r="I127" i="1"/>
  <c r="I135" i="1"/>
  <c r="I166" i="1"/>
  <c r="I178" i="1"/>
  <c r="I187" i="1"/>
  <c r="I193" i="1"/>
  <c r="I226" i="1"/>
  <c r="I241" i="1"/>
  <c r="I250" i="1"/>
  <c r="I255" i="1"/>
  <c r="E26" i="1"/>
  <c r="F26" i="1"/>
  <c r="F15" i="1"/>
  <c r="F50" i="1"/>
  <c r="F56" i="1"/>
  <c r="F74" i="1"/>
  <c r="F103" i="1"/>
  <c r="F127" i="1"/>
  <c r="F187" i="1"/>
  <c r="F193" i="1"/>
  <c r="F210" i="1"/>
  <c r="F217" i="1"/>
  <c r="F226" i="1"/>
  <c r="F241" i="1"/>
  <c r="F250" i="1"/>
  <c r="F255" i="1"/>
  <c r="C120" i="1"/>
  <c r="C56" i="1"/>
  <c r="B226" i="1"/>
  <c r="E109" i="1"/>
  <c r="G56" i="1"/>
  <c r="D26" i="1"/>
  <c r="D109" i="1"/>
  <c r="D83" i="1"/>
  <c r="D15" i="1"/>
  <c r="D50" i="1"/>
  <c r="D56" i="1"/>
  <c r="D74" i="1"/>
  <c r="D103" i="1"/>
  <c r="D120" i="1"/>
  <c r="D127" i="1"/>
  <c r="D166" i="1"/>
  <c r="D178" i="1"/>
  <c r="D187" i="1"/>
  <c r="D193" i="1"/>
  <c r="D210" i="1"/>
  <c r="D217" i="1"/>
  <c r="D241" i="1"/>
  <c r="D250" i="1"/>
  <c r="D255" i="1"/>
  <c r="E15" i="1"/>
  <c r="E50" i="1"/>
  <c r="E120" i="1"/>
  <c r="E127" i="1"/>
  <c r="E166" i="1"/>
  <c r="E178" i="1"/>
  <c r="E187" i="1"/>
  <c r="E193" i="1"/>
  <c r="E210" i="1"/>
  <c r="E226" i="1"/>
  <c r="E250" i="1"/>
  <c r="G26" i="1"/>
  <c r="G109" i="1"/>
  <c r="G83" i="1"/>
  <c r="G15" i="1"/>
  <c r="G50" i="1"/>
  <c r="G74" i="1"/>
  <c r="G120" i="1"/>
  <c r="G127" i="1"/>
  <c r="G166" i="1"/>
  <c r="G178" i="1"/>
  <c r="G187" i="1"/>
  <c r="G193" i="1"/>
  <c r="G210" i="1"/>
  <c r="G217" i="1"/>
  <c r="G241" i="1"/>
  <c r="G250" i="1"/>
  <c r="G255" i="1"/>
  <c r="H15" i="1"/>
  <c r="H50" i="1"/>
  <c r="H74" i="1"/>
  <c r="H83" i="1"/>
  <c r="H166" i="1"/>
  <c r="H178" i="1"/>
  <c r="H187" i="1"/>
  <c r="H210" i="1"/>
  <c r="H217" i="1"/>
  <c r="H226" i="1"/>
  <c r="H241" i="1"/>
  <c r="H250" i="1"/>
  <c r="H255" i="1"/>
  <c r="C109" i="1"/>
  <c r="C83" i="1"/>
  <c r="C15" i="1"/>
  <c r="C26" i="1"/>
  <c r="C50" i="1"/>
  <c r="C74" i="1"/>
  <c r="C103" i="1"/>
  <c r="C127" i="1"/>
  <c r="C135" i="1"/>
  <c r="C166" i="1"/>
  <c r="C178" i="1"/>
  <c r="C187" i="1"/>
  <c r="C193" i="1"/>
  <c r="C210" i="1"/>
  <c r="C217" i="1"/>
  <c r="C226" i="1"/>
  <c r="C234" i="1"/>
  <c r="C241" i="1"/>
  <c r="C250" i="1"/>
  <c r="C255" i="1"/>
  <c r="B135" i="1"/>
  <c r="B109" i="1"/>
  <c r="B103" i="1"/>
  <c r="B83" i="1"/>
  <c r="B56" i="1"/>
  <c r="B26" i="1"/>
  <c r="B193" i="1"/>
  <c r="B250" i="1"/>
  <c r="B255" i="1"/>
  <c r="B50" i="1"/>
  <c r="B74" i="1"/>
  <c r="B120" i="1"/>
  <c r="B127" i="1"/>
  <c r="B166" i="1"/>
  <c r="B178" i="1"/>
  <c r="B187" i="1"/>
  <c r="B210" i="1"/>
  <c r="B217" i="1"/>
  <c r="B234" i="1"/>
  <c r="B241" i="1"/>
  <c r="B15" i="1"/>
  <c r="H259" i="1"/>
  <c r="F259" i="1"/>
  <c r="E259" i="1"/>
  <c r="C259" i="1"/>
  <c r="D259" i="1"/>
  <c r="J259" i="1"/>
  <c r="K259" i="1"/>
  <c r="G259" i="1" l="1"/>
  <c r="I259" i="1"/>
  <c r="B259" i="1"/>
</calcChain>
</file>

<file path=xl/sharedStrings.xml><?xml version="1.0" encoding="utf-8"?>
<sst xmlns="http://schemas.openxmlformats.org/spreadsheetml/2006/main" count="286" uniqueCount="239">
  <si>
    <t xml:space="preserve"> Sections and Chapters</t>
  </si>
  <si>
    <t>Imports</t>
  </si>
  <si>
    <t xml:space="preserve">    1</t>
  </si>
  <si>
    <t>01 Live animals</t>
  </si>
  <si>
    <t>02 Meat and edible meat offal</t>
  </si>
  <si>
    <t xml:space="preserve">04 Dairy produce; birds'eggs; natural </t>
  </si>
  <si>
    <t xml:space="preserve">   honey; edible products of animal</t>
  </si>
  <si>
    <t xml:space="preserve">   origin, n.e.s.</t>
  </si>
  <si>
    <t>05 Products of animal origin, n.e.s</t>
  </si>
  <si>
    <t xml:space="preserve">   or included </t>
  </si>
  <si>
    <t>Section II-Vegetable products</t>
  </si>
  <si>
    <t xml:space="preserve">06 Live trees &amp; other plants; bulbs, </t>
  </si>
  <si>
    <t xml:space="preserve">   roots &amp; the like; cut flowers</t>
  </si>
  <si>
    <t xml:space="preserve">   and ornamental foliage</t>
  </si>
  <si>
    <t xml:space="preserve">07 Edible vegetables and certain </t>
  </si>
  <si>
    <t xml:space="preserve">   roots and tubers</t>
  </si>
  <si>
    <t xml:space="preserve">08 Edible fruits &amp; nuts; peel of </t>
  </si>
  <si>
    <t xml:space="preserve">   citrus fruit or melons</t>
  </si>
  <si>
    <t>09 Coffee, tea mate &amp; spices</t>
  </si>
  <si>
    <t>10 Cereals</t>
  </si>
  <si>
    <t>11 Products of the milling industry,</t>
  </si>
  <si>
    <t xml:space="preserve">   malt,starches,inulin,wheat glanten</t>
  </si>
  <si>
    <t>12 Oil seeds &amp; oleagionous fruits,misc.</t>
  </si>
  <si>
    <t xml:space="preserve">   grains,seeds &amp; fruits,industrial or</t>
  </si>
  <si>
    <t xml:space="preserve">   medicinal plants,straw &amp; fodder</t>
  </si>
  <si>
    <t>13 Lac,gums, resins &amp; other vegetable</t>
  </si>
  <si>
    <t xml:space="preserve">   products not elsewhere specified</t>
  </si>
  <si>
    <t xml:space="preserve">   or included</t>
  </si>
  <si>
    <t>14 Vegetable plaiting materials,</t>
  </si>
  <si>
    <t xml:space="preserve">   vegetable products not elsewhere</t>
  </si>
  <si>
    <t xml:space="preserve">   specified or included</t>
  </si>
  <si>
    <t>Section III- Animal or vegetable fats,</t>
  </si>
  <si>
    <t xml:space="preserve">oils and their cleavage products, animal </t>
  </si>
  <si>
    <t>or vegetable waxes</t>
  </si>
  <si>
    <t>15 Animal or vegetable fats &amp; oils</t>
  </si>
  <si>
    <t xml:space="preserve">   and their cleavage products;</t>
  </si>
  <si>
    <t xml:space="preserve">   animal or vegetable waxes</t>
  </si>
  <si>
    <t>Section IV-Prepared foodstuffs;</t>
  </si>
  <si>
    <t>beverages and tobacco</t>
  </si>
  <si>
    <t xml:space="preserve">16 Preparations of meat of fish or </t>
  </si>
  <si>
    <t xml:space="preserve">   of crustaceans, molluscs or other </t>
  </si>
  <si>
    <t xml:space="preserve">   aquatic invertebrates</t>
  </si>
  <si>
    <t>17 sugars and sugar confectionery</t>
  </si>
  <si>
    <t>18 Cocoa and cocoa preparations</t>
  </si>
  <si>
    <t>19 Preparations of cereals,flour,starch</t>
  </si>
  <si>
    <t xml:space="preserve">   or milk; pastry-cooks'products</t>
  </si>
  <si>
    <t xml:space="preserve">20 Preparations of vegetables, fruit, </t>
  </si>
  <si>
    <t xml:space="preserve">   nuts or other parts of plants</t>
  </si>
  <si>
    <t>21 Miscellaneous edible preparations</t>
  </si>
  <si>
    <t>22 Beverages, spirits and vinegar</t>
  </si>
  <si>
    <t xml:space="preserve">23 Residues and waste from the food </t>
  </si>
  <si>
    <t xml:space="preserve">   industries; prepared animal fodder</t>
  </si>
  <si>
    <t xml:space="preserve">24 Tobacco and Manufactured tobacco </t>
  </si>
  <si>
    <t xml:space="preserve">   substitutes</t>
  </si>
  <si>
    <t>Section V-Mineral products</t>
  </si>
  <si>
    <t xml:space="preserve">25 Salt; sulphur; earths and stone; </t>
  </si>
  <si>
    <t xml:space="preserve">   plastering materials, lime and cement</t>
  </si>
  <si>
    <t>26 Ores, slag and ash</t>
  </si>
  <si>
    <t xml:space="preserve">27 Mineral fuels, mineral oils &amp; </t>
  </si>
  <si>
    <t xml:space="preserve">   products;bituminous substances;</t>
  </si>
  <si>
    <t xml:space="preserve">   mineral waxes</t>
  </si>
  <si>
    <t xml:space="preserve">28 Inorganic chemicals; compounds of precious </t>
  </si>
  <si>
    <t xml:space="preserve">   metals,of rare-earth metals,of radio-active</t>
  </si>
  <si>
    <t xml:space="preserve">   of radio-active elements or isotopes</t>
  </si>
  <si>
    <t xml:space="preserve">29 Organic chemicals </t>
  </si>
  <si>
    <t>30 Pharmaceutical products</t>
  </si>
  <si>
    <t>31 Fertilizers</t>
  </si>
  <si>
    <t>32 Dyeing, tanning and colouring matter</t>
  </si>
  <si>
    <t xml:space="preserve">33 Essential oils and resinoids; cosmetic and </t>
  </si>
  <si>
    <t xml:space="preserve">   other similar preparations </t>
  </si>
  <si>
    <t xml:space="preserve">34 Soap &amp; other similar preparations; </t>
  </si>
  <si>
    <t xml:space="preserve">   polishes &amp; creams; candles and the like, </t>
  </si>
  <si>
    <t xml:space="preserve">   dental waxes &amp; preparations</t>
  </si>
  <si>
    <t>35 Albuminoidal substances; modified</t>
  </si>
  <si>
    <t xml:space="preserve">   starches; glues; enzymes</t>
  </si>
  <si>
    <t xml:space="preserve">36 Explosives; matches; certain combustible </t>
  </si>
  <si>
    <t xml:space="preserve">   preparations</t>
  </si>
  <si>
    <t>37 Photographic or cinematographic goods</t>
  </si>
  <si>
    <t>38 Miscellaneous chemical products</t>
  </si>
  <si>
    <t>Section VII-Plastics &amp; Rubber</t>
  </si>
  <si>
    <t>39 Plastics and articles thereof</t>
  </si>
  <si>
    <t>40 Rubber and articles thereof</t>
  </si>
  <si>
    <t>Section VIII-Hides &amp; Skins; Leather Prodcuts;</t>
  </si>
  <si>
    <t>Furskins &amp; Articles thereof</t>
  </si>
  <si>
    <t xml:space="preserve">41 Raw hides and skins (other than furskins) </t>
  </si>
  <si>
    <t xml:space="preserve">   and leather</t>
  </si>
  <si>
    <t xml:space="preserve">42 Articles of leather, saddlery harness and  </t>
  </si>
  <si>
    <t xml:space="preserve">   harness and animal gut</t>
  </si>
  <si>
    <t>43 Furskins and artificial fur,</t>
  </si>
  <si>
    <t xml:space="preserve">   manufactures thereof</t>
  </si>
  <si>
    <t>Section IX-Wood, Cork and Articles</t>
  </si>
  <si>
    <t>thereof manufacture of Plaiting Materials;</t>
  </si>
  <si>
    <t>Plaiting Materials; Basketware</t>
  </si>
  <si>
    <t>&amp; Wickerwork</t>
  </si>
  <si>
    <t>44 Wood &amp; articles of wood; wood charcoal</t>
  </si>
  <si>
    <t>45 Cork &amp; articles of cork</t>
  </si>
  <si>
    <t xml:space="preserve">46 Manufactures of plaiting materials; </t>
  </si>
  <si>
    <t xml:space="preserve">   basketware &amp;  wickerwork</t>
  </si>
  <si>
    <t xml:space="preserve">Section X-Paper-Board and Articles </t>
  </si>
  <si>
    <t>thereof</t>
  </si>
  <si>
    <t>47 Pulp of wood or of other material;</t>
  </si>
  <si>
    <t xml:space="preserve">   waste &amp; scrap of paper or paperboard</t>
  </si>
  <si>
    <t xml:space="preserve">48 Paper and paperboard; articles of </t>
  </si>
  <si>
    <t xml:space="preserve">   paper pulp, of paper and paperboard</t>
  </si>
  <si>
    <t xml:space="preserve">49 Printed books &amp; other products of </t>
  </si>
  <si>
    <t xml:space="preserve">   printing industry</t>
  </si>
  <si>
    <t>Section XI-Textile and Textile Artiles</t>
  </si>
  <si>
    <t xml:space="preserve">50 Silk </t>
  </si>
  <si>
    <t>51 Wool, fine or coarse animal hair</t>
  </si>
  <si>
    <t>52 Cotton</t>
  </si>
  <si>
    <t>53 Other vegetable textile fibres; paper</t>
  </si>
  <si>
    <t xml:space="preserve">   yarn and fabrics</t>
  </si>
  <si>
    <t>54 Man-made filaments</t>
  </si>
  <si>
    <t>55 Man-made staple fibres</t>
  </si>
  <si>
    <t>56 Wadding, felt and nonwovens; special</t>
  </si>
  <si>
    <t xml:space="preserve">   yarns; twine, cordage, ropes and </t>
  </si>
  <si>
    <t xml:space="preserve">   cables and articles thereof</t>
  </si>
  <si>
    <t xml:space="preserve">57 Carpets and other textile floor </t>
  </si>
  <si>
    <t xml:space="preserve">   coverings</t>
  </si>
  <si>
    <t>58 Special woven fabrics; tufted textile</t>
  </si>
  <si>
    <t xml:space="preserve">   fabrics; lace; tapestries; trimmings; </t>
  </si>
  <si>
    <t xml:space="preserve">   embroidery</t>
  </si>
  <si>
    <t xml:space="preserve">59 Impregnated, coated &amp; laminated </t>
  </si>
  <si>
    <t xml:space="preserve">   textile fabrics; textile articles </t>
  </si>
  <si>
    <t xml:space="preserve">   for industrial use</t>
  </si>
  <si>
    <t>60 Knitted or crocheted fabrics</t>
  </si>
  <si>
    <t>61 Articles of apparel and clothing</t>
  </si>
  <si>
    <t xml:space="preserve">   accessories, knitted or crocheted</t>
  </si>
  <si>
    <t xml:space="preserve">62 Articles of apparel and clothing </t>
  </si>
  <si>
    <t xml:space="preserve">   accessories, not knitted or crocheted</t>
  </si>
  <si>
    <t xml:space="preserve">63 Other made up textile articles; </t>
  </si>
  <si>
    <t xml:space="preserve">   sets; worn textile articles; rags</t>
  </si>
  <si>
    <t>Section XII-Footwear,Headgear, Umbrellas</t>
  </si>
  <si>
    <t xml:space="preserve">Prepared Feathers &amp; Articles </t>
  </si>
  <si>
    <t>64 Footwear, gaiters and the like; parts</t>
  </si>
  <si>
    <t xml:space="preserve">   of such articles</t>
  </si>
  <si>
    <t>65 Headgear and parts thereof</t>
  </si>
  <si>
    <t>66 Umbrellas, walking &amp; seat sticks;</t>
  </si>
  <si>
    <t xml:space="preserve">   whips, riding crops &amp; parts thereof</t>
  </si>
  <si>
    <t>67 Prepared feathers &amp; down with</t>
  </si>
  <si>
    <t xml:space="preserve">   articles,artificial flowers; articles</t>
  </si>
  <si>
    <t xml:space="preserve">   of human hair</t>
  </si>
  <si>
    <t>Section XIII-Stone, Cement and similar</t>
  </si>
  <si>
    <t>Materials; Cermamic Products;</t>
  </si>
  <si>
    <t>Glass &amp; Glassware</t>
  </si>
  <si>
    <t>68 Articles of stone, plaster,cement,</t>
  </si>
  <si>
    <t xml:space="preserve">   asbestos, mica or similar materials</t>
  </si>
  <si>
    <t>69 Ceramic products</t>
  </si>
  <si>
    <t>70 Glass &amp; glassware</t>
  </si>
  <si>
    <t>Section XIV-Pearls, Precious or Semi-</t>
  </si>
  <si>
    <t xml:space="preserve">Precious Stones/Metals and </t>
  </si>
  <si>
    <t>Articles thereof:</t>
  </si>
  <si>
    <t>Jewellery &amp; Coin</t>
  </si>
  <si>
    <t>71 Pearls, precious or semi-precious</t>
  </si>
  <si>
    <t xml:space="preserve">   stones/metals and articles thereof; </t>
  </si>
  <si>
    <t xml:space="preserve">   imitation jewellery &amp; coin</t>
  </si>
  <si>
    <t>Section XV-Base Metals &amp; Articles of</t>
  </si>
  <si>
    <t>Base Metal</t>
  </si>
  <si>
    <t>72 Iron &amp; steel</t>
  </si>
  <si>
    <t>73 Articles of Iron &amp; steel</t>
  </si>
  <si>
    <t>74 Copper &amp; articles thereof</t>
  </si>
  <si>
    <t>75 Nickel &amp; articles thereof</t>
  </si>
  <si>
    <t>76 Aluminium &amp; articles thereof</t>
  </si>
  <si>
    <t>78 Lead &amp; articles thereof</t>
  </si>
  <si>
    <t xml:space="preserve">79 Zinc &amp; articles thereof </t>
  </si>
  <si>
    <t>80 Tin &amp; articles thereof</t>
  </si>
  <si>
    <t xml:space="preserve">81 Other base metals; cement; articles </t>
  </si>
  <si>
    <t xml:space="preserve">   thereof</t>
  </si>
  <si>
    <t>82 Tools and their parts of base metal</t>
  </si>
  <si>
    <t xml:space="preserve">83 Miscellaneous articles of base metal </t>
  </si>
  <si>
    <t>Section XVI-Machinery &amp; their Parts,</t>
  </si>
  <si>
    <t>Electrical &amp; Electronic</t>
  </si>
  <si>
    <t>Equipment, Parts thereof</t>
  </si>
  <si>
    <t>84 Nuclear reactors,boilers,machinery and</t>
  </si>
  <si>
    <t xml:space="preserve">   mechanical appliances; parts thereof</t>
  </si>
  <si>
    <t>85 Electrical machinery &amp; equipment &amp;</t>
  </si>
  <si>
    <t xml:space="preserve">   parts thereof; sound &amp; TV recorders &amp; </t>
  </si>
  <si>
    <t xml:space="preserve">   reproducers &amp; parts thereof</t>
  </si>
  <si>
    <t>Section XVII-Transport Equipment</t>
  </si>
  <si>
    <t>86 Railway/tramway locomotives,truck etc.;</t>
  </si>
  <si>
    <t xml:space="preserve">   equipment and parts thereof</t>
  </si>
  <si>
    <t>87 Road vehicles and parts</t>
  </si>
  <si>
    <t>88 Aircraft, spacecraft and parts</t>
  </si>
  <si>
    <t>89 Ship, boat &amp; floating structure</t>
  </si>
  <si>
    <t xml:space="preserve">Section XVIII-Instruments &amp; Apparatus; </t>
  </si>
  <si>
    <t>clocks &amp; Watches; Parts &amp;</t>
  </si>
  <si>
    <t>Accessories thereof</t>
  </si>
  <si>
    <t xml:space="preserve">90 Optical, Measuring, medical &amp; similar </t>
  </si>
  <si>
    <t xml:space="preserve">   instruments &amp; parts thereof</t>
  </si>
  <si>
    <t>91 Clocks and watches and their parts</t>
  </si>
  <si>
    <t xml:space="preserve">92 Musical instruments; parts and </t>
  </si>
  <si>
    <t xml:space="preserve">   accessories</t>
  </si>
  <si>
    <t>93 Arms and ammunition; parts and</t>
  </si>
  <si>
    <t>Section XX-Miscellaneous Manufactured</t>
  </si>
  <si>
    <t>Articles</t>
  </si>
  <si>
    <t xml:space="preserve">94 Furniture, Bedding and allied articles, </t>
  </si>
  <si>
    <t xml:space="preserve">   lighting fittings nes; illuminated </t>
  </si>
  <si>
    <t xml:space="preserve">   articles; prefabricated buildings</t>
  </si>
  <si>
    <t>95 Toys, gmes &amp; sports requisites;parts</t>
  </si>
  <si>
    <t xml:space="preserve">   and accessories thereof</t>
  </si>
  <si>
    <t>96 Miscellaneous manufatured articles</t>
  </si>
  <si>
    <t xml:space="preserve">Section XXI-Works of Art, Collector's </t>
  </si>
  <si>
    <t>Pieces and Antiques</t>
  </si>
  <si>
    <t xml:space="preserve">97 Works of art, collectors'pieces and </t>
  </si>
  <si>
    <t xml:space="preserve">   antiques</t>
  </si>
  <si>
    <t>98 Project goods; some special uses</t>
  </si>
  <si>
    <t>99 Miscellaneous goods</t>
  </si>
  <si>
    <t>Grand Total</t>
  </si>
  <si>
    <t>Note: Totals may not tally due to rounding off the figures.</t>
  </si>
  <si>
    <t xml:space="preserve">                 Exports</t>
  </si>
  <si>
    <t xml:space="preserve">                &amp; Re-</t>
  </si>
  <si>
    <t>Section I-Live animals;</t>
  </si>
  <si>
    <t>03 Fish and crustaceans,molluscs</t>
  </si>
  <si>
    <t xml:space="preserve">   and other aquatic invertebrates</t>
  </si>
  <si>
    <t>Source: Directorate General of Commercial Intelligence and Statistics, Ministry of Commerce &amp; Industry.</t>
  </si>
  <si>
    <t xml:space="preserve">           TRADE</t>
  </si>
  <si>
    <t>Section XIX-Arms and Ammunition:</t>
  </si>
  <si>
    <t>Parts and Accessories thereof</t>
  </si>
  <si>
    <t xml:space="preserve">   accessoriesthereof games</t>
  </si>
  <si>
    <t xml:space="preserve">     ______________________</t>
  </si>
  <si>
    <t>Section VI- Products of the Chemical</t>
  </si>
  <si>
    <t xml:space="preserve"> or Allied Industries</t>
  </si>
  <si>
    <t>Section XXII-Project goods and</t>
  </si>
  <si>
    <t>Misc. Goods</t>
  </si>
  <si>
    <t>2007-08</t>
  </si>
  <si>
    <t>2008-09</t>
  </si>
  <si>
    <t xml:space="preserve"> </t>
  </si>
  <si>
    <t>2006-07</t>
  </si>
  <si>
    <t>2009-10</t>
  </si>
  <si>
    <r>
      <t xml:space="preserve"> (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Million)</t>
    </r>
  </si>
  <si>
    <t>2010-11</t>
  </si>
  <si>
    <t>2011-12</t>
  </si>
  <si>
    <t xml:space="preserve">                      Table 18.2-FOREIGN TRADE:INDIA'S FOREIGN TRADE BY SECTION</t>
  </si>
  <si>
    <t>2012-13</t>
  </si>
  <si>
    <t>2013-14</t>
  </si>
  <si>
    <t>Animal products</t>
  </si>
  <si>
    <t>2014-15</t>
  </si>
  <si>
    <t>2015-16</t>
  </si>
  <si>
    <t>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</si>
</sst>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10">
    <font>
      <sz val="10"/>
      <name val="Courier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Rupee Foradian"/>
      <family val="2"/>
    </font>
    <font>
      <sz val="10"/>
      <color indexed="10"/>
      <name val="Times New Roman"/>
      <family val="1"/>
    </font>
    <font>
      <b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164" fontId="0" fillId="0" borderId="0"/>
  </cellStyleXfs>
  <cellXfs count="80">
    <xf numFmtId="164" fontId="0" fillId="0" borderId="0" xfId="0"/>
    <xf numFmtId="164" fontId="1" fillId="0" borderId="0" xfId="0" applyFont="1"/>
    <xf numFmtId="164" fontId="2" fillId="0" borderId="0" xfId="0" applyFont="1"/>
    <xf numFmtId="164" fontId="1" fillId="2" borderId="0" xfId="0" applyFont="1" applyFill="1"/>
    <xf numFmtId="164" fontId="6" fillId="3" borderId="0" xfId="0" applyFont="1" applyFill="1" applyBorder="1" applyAlignment="1" applyProtection="1">
      <alignment horizontal="right"/>
    </xf>
    <xf numFmtId="164" fontId="5" fillId="3" borderId="1" xfId="0" applyFont="1" applyFill="1" applyBorder="1"/>
    <xf numFmtId="49" fontId="6" fillId="3" borderId="0" xfId="0" applyNumberFormat="1" applyFont="1" applyFill="1" applyBorder="1" applyAlignment="1" applyProtection="1">
      <alignment horizontal="right"/>
    </xf>
    <xf numFmtId="164" fontId="6" fillId="3" borderId="0" xfId="0" applyFont="1" applyFill="1" applyBorder="1"/>
    <xf numFmtId="164" fontId="5" fillId="2" borderId="0" xfId="0" applyFont="1" applyFill="1" applyBorder="1"/>
    <xf numFmtId="1" fontId="5" fillId="2" borderId="0" xfId="0" applyNumberFormat="1" applyFont="1" applyFill="1" applyBorder="1" applyAlignment="1" applyProtection="1">
      <alignment horizontal="right"/>
    </xf>
    <xf numFmtId="164" fontId="1" fillId="4" borderId="0" xfId="0" applyFont="1" applyFill="1"/>
    <xf numFmtId="1" fontId="5" fillId="4" borderId="0" xfId="0" applyNumberFormat="1" applyFont="1" applyFill="1" applyBorder="1" applyAlignment="1" applyProtection="1">
      <alignment horizontal="right"/>
    </xf>
    <xf numFmtId="164" fontId="5" fillId="4" borderId="0" xfId="0" applyFont="1" applyFill="1" applyBorder="1"/>
    <xf numFmtId="0" fontId="5" fillId="4" borderId="0" xfId="0" applyNumberFormat="1" applyFont="1" applyFill="1" applyBorder="1" applyAlignment="1">
      <alignment horizontal="right"/>
    </xf>
    <xf numFmtId="164" fontId="5" fillId="4" borderId="1" xfId="0" applyFont="1" applyFill="1" applyBorder="1"/>
    <xf numFmtId="164" fontId="8" fillId="4" borderId="1" xfId="0" applyFont="1" applyFill="1" applyBorder="1"/>
    <xf numFmtId="164" fontId="5" fillId="3" borderId="0" xfId="0" applyFont="1" applyFill="1" applyBorder="1"/>
    <xf numFmtId="1" fontId="5" fillId="4" borderId="0" xfId="0" applyNumberFormat="1" applyFont="1" applyFill="1" applyBorder="1"/>
    <xf numFmtId="1" fontId="5" fillId="2" borderId="0" xfId="0" applyNumberFormat="1" applyFont="1" applyFill="1" applyBorder="1"/>
    <xf numFmtId="164" fontId="1" fillId="3" borderId="1" xfId="0" applyFont="1" applyFill="1" applyBorder="1"/>
    <xf numFmtId="164" fontId="1" fillId="4" borderId="1" xfId="0" applyFont="1" applyFill="1" applyBorder="1"/>
    <xf numFmtId="0" fontId="6" fillId="5" borderId="2" xfId="0" quotePrefix="1" applyNumberFormat="1" applyFont="1" applyFill="1" applyBorder="1" applyAlignment="1" applyProtection="1"/>
    <xf numFmtId="164" fontId="5" fillId="5" borderId="2" xfId="0" applyFont="1" applyFill="1" applyBorder="1" applyAlignment="1">
      <alignment horizontal="left"/>
    </xf>
    <xf numFmtId="164" fontId="5" fillId="5" borderId="2" xfId="0" applyFont="1" applyFill="1" applyBorder="1"/>
    <xf numFmtId="164" fontId="5" fillId="3" borderId="2" xfId="0" applyFont="1" applyFill="1" applyBorder="1" applyAlignment="1">
      <alignment horizontal="center"/>
    </xf>
    <xf numFmtId="164" fontId="1" fillId="3" borderId="3" xfId="0" applyFont="1" applyFill="1" applyBorder="1"/>
    <xf numFmtId="164" fontId="2" fillId="3" borderId="3" xfId="0" applyFont="1" applyFill="1" applyBorder="1"/>
    <xf numFmtId="164" fontId="3" fillId="3" borderId="0" xfId="0" applyFont="1" applyFill="1" applyBorder="1" applyAlignment="1" applyProtection="1">
      <alignment horizontal="center"/>
    </xf>
    <xf numFmtId="164" fontId="4" fillId="3" borderId="0" xfId="0" applyFont="1" applyFill="1" applyBorder="1"/>
    <xf numFmtId="164" fontId="2" fillId="3" borderId="0" xfId="0" applyFont="1" applyFill="1" applyBorder="1"/>
    <xf numFmtId="164" fontId="1" fillId="3" borderId="0" xfId="0" applyFont="1" applyFill="1" applyBorder="1"/>
    <xf numFmtId="164" fontId="5" fillId="3" borderId="0" xfId="0" applyFont="1" applyFill="1" applyBorder="1" applyAlignment="1"/>
    <xf numFmtId="49" fontId="6" fillId="3" borderId="4" xfId="0" applyNumberFormat="1" applyFont="1" applyFill="1" applyBorder="1" applyAlignment="1" applyProtection="1">
      <alignment horizontal="right"/>
    </xf>
    <xf numFmtId="164" fontId="6" fillId="4" borderId="0" xfId="0" applyFont="1" applyFill="1" applyBorder="1"/>
    <xf numFmtId="164" fontId="1" fillId="4" borderId="0" xfId="0" applyFont="1" applyFill="1" applyBorder="1"/>
    <xf numFmtId="1" fontId="6" fillId="2" borderId="0" xfId="0" applyNumberFormat="1" applyFont="1" applyFill="1" applyBorder="1" applyAlignment="1" applyProtection="1">
      <alignment horizontal="right"/>
    </xf>
    <xf numFmtId="164" fontId="6" fillId="2" borderId="0" xfId="0" applyFont="1" applyFill="1" applyBorder="1"/>
    <xf numFmtId="1" fontId="6" fillId="4" borderId="0" xfId="0" applyNumberFormat="1" applyFont="1" applyFill="1" applyBorder="1" applyAlignment="1" applyProtection="1">
      <alignment horizontal="right"/>
    </xf>
    <xf numFmtId="1" fontId="5" fillId="2" borderId="0" xfId="0" applyNumberFormat="1" applyFont="1" applyFill="1" applyBorder="1" applyProtection="1"/>
    <xf numFmtId="164" fontId="1" fillId="5" borderId="0" xfId="0" applyFont="1" applyFill="1" applyBorder="1"/>
    <xf numFmtId="164" fontId="5" fillId="5" borderId="5" xfId="0" applyFont="1" applyFill="1" applyBorder="1"/>
    <xf numFmtId="164" fontId="8" fillId="5" borderId="5" xfId="0" applyFont="1" applyFill="1" applyBorder="1"/>
    <xf numFmtId="164" fontId="1" fillId="5" borderId="5" xfId="0" applyFont="1" applyFill="1" applyBorder="1"/>
    <xf numFmtId="164" fontId="3" fillId="3" borderId="0" xfId="0" applyFont="1" applyFill="1" applyBorder="1" applyAlignment="1" applyProtection="1">
      <alignment horizontal="center"/>
    </xf>
    <xf numFmtId="49" fontId="1" fillId="3" borderId="9" xfId="0" applyNumberFormat="1" applyFont="1" applyFill="1" applyBorder="1" applyAlignment="1">
      <alignment horizontal="left"/>
    </xf>
    <xf numFmtId="49" fontId="4" fillId="3" borderId="7" xfId="0" applyNumberFormat="1" applyFont="1" applyFill="1" applyBorder="1"/>
    <xf numFmtId="49" fontId="6" fillId="3" borderId="7" xfId="0" applyNumberFormat="1" applyFont="1" applyFill="1" applyBorder="1"/>
    <xf numFmtId="49" fontId="6" fillId="3" borderId="7" xfId="0" applyNumberFormat="1" applyFont="1" applyFill="1" applyBorder="1" applyAlignment="1" applyProtection="1">
      <alignment horizontal="left"/>
    </xf>
    <xf numFmtId="49" fontId="6" fillId="3" borderId="6" xfId="0" applyNumberFormat="1" applyFont="1" applyFill="1" applyBorder="1" applyAlignment="1" applyProtection="1">
      <alignment horizontal="left"/>
    </xf>
    <xf numFmtId="49" fontId="5" fillId="3" borderId="6" xfId="0" applyNumberFormat="1" applyFont="1" applyFill="1" applyBorder="1" applyAlignment="1" applyProtection="1">
      <alignment horizontal="fill"/>
    </xf>
    <xf numFmtId="49" fontId="5" fillId="3" borderId="7" xfId="0" applyNumberFormat="1" applyFont="1" applyFill="1" applyBorder="1"/>
    <xf numFmtId="49" fontId="5" fillId="3" borderId="7" xfId="0" applyNumberFormat="1" applyFont="1" applyFill="1" applyBorder="1" applyAlignment="1" applyProtection="1">
      <alignment horizontal="left"/>
    </xf>
    <xf numFmtId="49" fontId="5" fillId="3" borderId="6" xfId="0" applyNumberFormat="1" applyFont="1" applyFill="1" applyBorder="1" applyAlignment="1" applyProtection="1">
      <alignment horizontal="left"/>
    </xf>
    <xf numFmtId="49" fontId="6" fillId="5" borderId="10" xfId="0" quotePrefix="1" applyNumberFormat="1" applyFont="1" applyFill="1" applyBorder="1" applyAlignment="1" applyProtection="1"/>
    <xf numFmtId="49" fontId="5" fillId="5" borderId="11" xfId="0" applyNumberFormat="1" applyFont="1" applyFill="1" applyBorder="1" applyAlignment="1" applyProtection="1">
      <alignment horizontal="left"/>
    </xf>
    <xf numFmtId="49" fontId="1" fillId="3" borderId="0" xfId="0" applyNumberFormat="1" applyFont="1" applyFill="1"/>
    <xf numFmtId="164" fontId="3" fillId="3" borderId="0" xfId="0" applyFont="1" applyFill="1" applyBorder="1" applyAlignment="1" applyProtection="1">
      <alignment horizontal="center"/>
    </xf>
    <xf numFmtId="164" fontId="1" fillId="0" borderId="0" xfId="0" applyFont="1" applyBorder="1"/>
    <xf numFmtId="164" fontId="1" fillId="2" borderId="0" xfId="0" applyFont="1" applyFill="1" applyBorder="1"/>
    <xf numFmtId="164" fontId="1" fillId="3" borderId="0" xfId="0" applyFont="1" applyFill="1"/>
    <xf numFmtId="164" fontId="6" fillId="3" borderId="2" xfId="0" applyFont="1" applyFill="1" applyBorder="1" applyAlignment="1" applyProtection="1">
      <alignment horizontal="right"/>
    </xf>
    <xf numFmtId="49" fontId="6" fillId="3" borderId="8" xfId="0" applyNumberFormat="1" applyFont="1" applyFill="1" applyBorder="1" applyAlignment="1" applyProtection="1">
      <alignment horizontal="right"/>
    </xf>
    <xf numFmtId="164" fontId="9" fillId="3" borderId="2" xfId="0" applyFont="1" applyFill="1" applyBorder="1"/>
    <xf numFmtId="164" fontId="1" fillId="4" borderId="2" xfId="0" applyFont="1" applyFill="1" applyBorder="1"/>
    <xf numFmtId="164" fontId="9" fillId="3" borderId="2" xfId="0" applyFont="1" applyFill="1" applyBorder="1" applyAlignment="1">
      <alignment horizontal="center" vertical="top"/>
    </xf>
    <xf numFmtId="164" fontId="9" fillId="3" borderId="1" xfId="0" applyFont="1" applyFill="1" applyBorder="1" applyAlignment="1">
      <alignment horizontal="center" vertical="top"/>
    </xf>
    <xf numFmtId="164" fontId="6" fillId="3" borderId="2" xfId="0" applyFont="1" applyFill="1" applyBorder="1" applyAlignment="1">
      <alignment horizontal="center"/>
    </xf>
    <xf numFmtId="164" fontId="6" fillId="3" borderId="6" xfId="0" applyFont="1" applyFill="1" applyBorder="1" applyAlignment="1" applyProtection="1">
      <alignment horizontal="right"/>
    </xf>
    <xf numFmtId="164" fontId="6" fillId="3" borderId="1" xfId="0" applyFont="1" applyFill="1" applyBorder="1" applyAlignment="1" applyProtection="1">
      <alignment horizontal="right"/>
    </xf>
    <xf numFmtId="164" fontId="6" fillId="3" borderId="2" xfId="0" quotePrefix="1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3" fillId="3" borderId="7" xfId="0" applyFont="1" applyFill="1" applyBorder="1" applyAlignment="1" applyProtection="1">
      <alignment horizontal="center"/>
    </xf>
    <xf numFmtId="164" fontId="3" fillId="3" borderId="0" xfId="0" applyFont="1" applyFill="1" applyBorder="1" applyAlignment="1" applyProtection="1">
      <alignment horizontal="center"/>
    </xf>
    <xf numFmtId="164" fontId="6" fillId="3" borderId="2" xfId="0" applyFont="1" applyFill="1" applyBorder="1" applyAlignment="1">
      <alignment horizontal="center" vertical="top"/>
    </xf>
    <xf numFmtId="164" fontId="6" fillId="3" borderId="1" xfId="0" applyFont="1" applyFill="1" applyBorder="1" applyAlignment="1">
      <alignment horizontal="center" vertical="top"/>
    </xf>
    <xf numFmtId="164" fontId="5" fillId="3" borderId="1" xfId="0" applyFont="1" applyFill="1" applyBorder="1" applyAlignment="1">
      <alignment horizontal="center"/>
    </xf>
    <xf numFmtId="164" fontId="5" fillId="3" borderId="1" xfId="0" applyFont="1" applyFill="1" applyBorder="1" applyAlignment="1"/>
    <xf numFmtId="164" fontId="5" fillId="3" borderId="0" xfId="0" applyFont="1" applyFill="1" applyBorder="1" applyAlignment="1">
      <alignment horizontal="center"/>
    </xf>
    <xf numFmtId="164" fontId="5" fillId="3" borderId="0" xfId="0" applyFont="1" applyFill="1" applyBorder="1" applyAlignment="1"/>
    <xf numFmtId="164" fontId="1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Y263"/>
  <sheetViews>
    <sheetView showGridLines="0" tabSelected="1" view="pageBreakPreview" zoomScaleNormal="75" zoomScaleSheetLayoutView="100" workbookViewId="0">
      <selection activeCell="A16" sqref="A16"/>
    </sheetView>
  </sheetViews>
  <sheetFormatPr defaultColWidth="9.625" defaultRowHeight="15"/>
  <cols>
    <col min="1" max="1" width="34.75" style="55" customWidth="1"/>
    <col min="2" max="2" width="9.125" style="1" hidden="1" customWidth="1"/>
    <col min="3" max="3" width="9.875" style="1" hidden="1" customWidth="1"/>
    <col min="4" max="4" width="0.25" style="1" hidden="1" customWidth="1"/>
    <col min="5" max="5" width="8.5" style="1" hidden="1" customWidth="1"/>
    <col min="6" max="6" width="9" style="1" hidden="1" customWidth="1"/>
    <col min="7" max="7" width="1.75" style="1" hidden="1" customWidth="1"/>
    <col min="8" max="8" width="7.875" style="1" hidden="1" customWidth="1"/>
    <col min="9" max="9" width="11.375" style="1" hidden="1" customWidth="1"/>
    <col min="10" max="10" width="9.75" style="2" hidden="1" customWidth="1"/>
    <col min="11" max="11" width="10" style="2" hidden="1" customWidth="1"/>
    <col min="12" max="12" width="9.5" style="1" hidden="1" customWidth="1"/>
    <col min="13" max="13" width="10.75" style="1" hidden="1" customWidth="1"/>
    <col min="14" max="14" width="10.625" style="1" hidden="1" customWidth="1"/>
    <col min="15" max="15" width="11.25" style="1" hidden="1" customWidth="1"/>
    <col min="16" max="16" width="13.25" style="1" customWidth="1"/>
    <col min="17" max="18" width="12.25" style="1" customWidth="1"/>
    <col min="19" max="23" width="11.75" style="1" customWidth="1"/>
    <col min="24" max="16384" width="9.625" style="1"/>
  </cols>
  <sheetData>
    <row r="1" spans="1:25">
      <c r="A1" s="44"/>
      <c r="B1" s="25"/>
      <c r="C1" s="25"/>
      <c r="D1" s="25"/>
      <c r="E1" s="25"/>
      <c r="F1" s="25"/>
      <c r="G1" s="25"/>
      <c r="H1" s="25"/>
      <c r="I1" s="25"/>
      <c r="J1" s="26"/>
      <c r="K1" s="26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30"/>
      <c r="Y1" s="59"/>
    </row>
    <row r="2" spans="1:25" ht="15.75">
      <c r="A2" s="71" t="s">
        <v>215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43"/>
      <c r="U2" s="43"/>
      <c r="V2" s="27"/>
      <c r="W2" s="56"/>
      <c r="X2" s="30"/>
      <c r="Y2" s="59"/>
    </row>
    <row r="3" spans="1:25" ht="15.75">
      <c r="A3" s="45"/>
      <c r="B3" s="28"/>
      <c r="C3" s="28"/>
      <c r="D3" s="28"/>
      <c r="E3" s="28"/>
      <c r="F3" s="28"/>
      <c r="G3" s="28"/>
      <c r="H3" s="28"/>
      <c r="I3" s="28"/>
      <c r="J3" s="29"/>
      <c r="K3" s="29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59"/>
    </row>
    <row r="4" spans="1:25" ht="16.5" customHeight="1">
      <c r="A4" s="71" t="s">
        <v>232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43"/>
      <c r="U4" s="43"/>
      <c r="V4" s="27"/>
      <c r="W4" s="56"/>
      <c r="X4" s="30"/>
      <c r="Y4" s="59"/>
    </row>
    <row r="5" spans="1:25" ht="24.75" customHeight="1">
      <c r="A5" s="67" t="s">
        <v>229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30"/>
      <c r="Y5" s="59"/>
    </row>
    <row r="6" spans="1:25">
      <c r="A6" s="46"/>
      <c r="B6" s="69" t="s">
        <v>227</v>
      </c>
      <c r="C6" s="70"/>
      <c r="D6" s="24"/>
      <c r="E6" s="69" t="s">
        <v>224</v>
      </c>
      <c r="F6" s="70"/>
      <c r="G6" s="24"/>
      <c r="H6" s="69" t="s">
        <v>225</v>
      </c>
      <c r="I6" s="70"/>
      <c r="J6" s="69" t="s">
        <v>228</v>
      </c>
      <c r="K6" s="70"/>
      <c r="L6" s="69" t="s">
        <v>230</v>
      </c>
      <c r="M6" s="70"/>
      <c r="N6" s="69" t="s">
        <v>231</v>
      </c>
      <c r="O6" s="70"/>
      <c r="P6" s="69" t="s">
        <v>233</v>
      </c>
      <c r="Q6" s="70"/>
      <c r="R6" s="69" t="s">
        <v>234</v>
      </c>
      <c r="S6" s="70"/>
      <c r="T6" s="66" t="s">
        <v>236</v>
      </c>
      <c r="U6" s="66"/>
      <c r="V6" s="73" t="s">
        <v>237</v>
      </c>
      <c r="W6" s="73"/>
      <c r="X6" s="64" t="s">
        <v>238</v>
      </c>
      <c r="Y6" s="64"/>
    </row>
    <row r="7" spans="1:25">
      <c r="A7" s="47" t="s">
        <v>0</v>
      </c>
      <c r="B7" s="77" t="s">
        <v>219</v>
      </c>
      <c r="C7" s="78"/>
      <c r="D7" s="31"/>
      <c r="E7" s="77" t="s">
        <v>219</v>
      </c>
      <c r="F7" s="78"/>
      <c r="G7" s="31"/>
      <c r="H7" s="77" t="s">
        <v>219</v>
      </c>
      <c r="I7" s="78"/>
      <c r="J7" s="77" t="s">
        <v>219</v>
      </c>
      <c r="K7" s="78"/>
      <c r="L7" s="77" t="s">
        <v>219</v>
      </c>
      <c r="M7" s="78"/>
      <c r="N7" s="77" t="s">
        <v>219</v>
      </c>
      <c r="O7" s="78"/>
      <c r="P7" s="75"/>
      <c r="Q7" s="76"/>
      <c r="R7" s="19"/>
      <c r="S7" s="19"/>
      <c r="T7" s="19"/>
      <c r="U7" s="19"/>
      <c r="V7" s="74"/>
      <c r="W7" s="74"/>
      <c r="X7" s="65"/>
      <c r="Y7" s="65"/>
    </row>
    <row r="8" spans="1:25">
      <c r="A8" s="46"/>
      <c r="B8" s="4" t="s">
        <v>1</v>
      </c>
      <c r="C8" s="6" t="s">
        <v>209</v>
      </c>
      <c r="D8" s="6"/>
      <c r="E8" s="4" t="s">
        <v>1</v>
      </c>
      <c r="F8" s="6" t="s">
        <v>209</v>
      </c>
      <c r="G8" s="6"/>
      <c r="H8" s="4" t="s">
        <v>1</v>
      </c>
      <c r="I8" s="6" t="s">
        <v>209</v>
      </c>
      <c r="J8" s="4" t="s">
        <v>1</v>
      </c>
      <c r="K8" s="6" t="s">
        <v>209</v>
      </c>
      <c r="L8" s="4" t="s">
        <v>1</v>
      </c>
      <c r="M8" s="6" t="s">
        <v>209</v>
      </c>
      <c r="N8" s="4" t="s">
        <v>1</v>
      </c>
      <c r="O8" s="6" t="s">
        <v>209</v>
      </c>
      <c r="P8" s="4" t="s">
        <v>1</v>
      </c>
      <c r="Q8" s="6" t="s">
        <v>209</v>
      </c>
      <c r="R8" s="4" t="s">
        <v>1</v>
      </c>
      <c r="S8" s="6" t="s">
        <v>209</v>
      </c>
      <c r="T8" s="6" t="s">
        <v>1</v>
      </c>
      <c r="U8" s="6" t="s">
        <v>209</v>
      </c>
      <c r="V8" s="4" t="s">
        <v>1</v>
      </c>
      <c r="W8" s="6" t="s">
        <v>209</v>
      </c>
      <c r="X8" s="60" t="s">
        <v>1</v>
      </c>
      <c r="Y8" s="61" t="s">
        <v>209</v>
      </c>
    </row>
    <row r="9" spans="1:25">
      <c r="A9" s="46"/>
      <c r="B9" s="16"/>
      <c r="C9" s="6" t="s">
        <v>210</v>
      </c>
      <c r="D9" s="6"/>
      <c r="E9" s="16"/>
      <c r="F9" s="6" t="s">
        <v>210</v>
      </c>
      <c r="G9" s="6"/>
      <c r="H9" s="16"/>
      <c r="I9" s="6" t="s">
        <v>210</v>
      </c>
      <c r="J9" s="16"/>
      <c r="K9" s="6" t="s">
        <v>210</v>
      </c>
      <c r="L9" s="16"/>
      <c r="M9" s="6" t="s">
        <v>210</v>
      </c>
      <c r="N9" s="16"/>
      <c r="O9" s="6" t="s">
        <v>210</v>
      </c>
      <c r="P9" s="16"/>
      <c r="Q9" s="6" t="s">
        <v>210</v>
      </c>
      <c r="R9" s="16"/>
      <c r="S9" s="6" t="s">
        <v>210</v>
      </c>
      <c r="T9" s="6"/>
      <c r="U9" s="6" t="s">
        <v>210</v>
      </c>
      <c r="V9" s="16"/>
      <c r="W9" s="6" t="s">
        <v>210</v>
      </c>
      <c r="X9" s="16"/>
      <c r="Y9" s="32" t="s">
        <v>210</v>
      </c>
    </row>
    <row r="10" spans="1:25">
      <c r="A10" s="46"/>
      <c r="B10" s="16"/>
      <c r="C10" s="6" t="s">
        <v>209</v>
      </c>
      <c r="D10" s="6"/>
      <c r="E10" s="16"/>
      <c r="F10" s="6" t="s">
        <v>209</v>
      </c>
      <c r="G10" s="6"/>
      <c r="H10" s="16"/>
      <c r="I10" s="6" t="s">
        <v>209</v>
      </c>
      <c r="J10" s="16"/>
      <c r="K10" s="6" t="s">
        <v>209</v>
      </c>
      <c r="L10" s="16"/>
      <c r="M10" s="6" t="s">
        <v>209</v>
      </c>
      <c r="N10" s="16"/>
      <c r="O10" s="6" t="s">
        <v>209</v>
      </c>
      <c r="P10" s="16"/>
      <c r="Q10" s="6" t="s">
        <v>209</v>
      </c>
      <c r="R10" s="16"/>
      <c r="S10" s="6" t="s">
        <v>209</v>
      </c>
      <c r="T10" s="6"/>
      <c r="U10" s="6" t="s">
        <v>209</v>
      </c>
      <c r="V10" s="16"/>
      <c r="W10" s="6" t="s">
        <v>209</v>
      </c>
      <c r="X10" s="16"/>
      <c r="Y10" s="32" t="s">
        <v>209</v>
      </c>
    </row>
    <row r="11" spans="1:25">
      <c r="A11" s="48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30"/>
      <c r="Y11" s="59"/>
    </row>
    <row r="12" spans="1:25">
      <c r="A12" s="47" t="s">
        <v>2</v>
      </c>
      <c r="B12" s="7">
        <v>2</v>
      </c>
      <c r="C12" s="7">
        <v>3</v>
      </c>
      <c r="D12" s="7"/>
      <c r="E12" s="7">
        <v>4</v>
      </c>
      <c r="F12" s="7">
        <v>5</v>
      </c>
      <c r="G12" s="7"/>
      <c r="H12" s="7">
        <v>6</v>
      </c>
      <c r="I12" s="7">
        <v>7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7">
        <v>8</v>
      </c>
      <c r="Q12" s="7">
        <v>9</v>
      </c>
      <c r="R12" s="7">
        <v>10</v>
      </c>
      <c r="S12" s="7">
        <v>11</v>
      </c>
      <c r="T12" s="7">
        <v>12</v>
      </c>
      <c r="U12" s="7">
        <v>13</v>
      </c>
      <c r="V12" s="7">
        <v>12</v>
      </c>
      <c r="W12" s="7">
        <v>13</v>
      </c>
      <c r="X12" s="62">
        <v>14</v>
      </c>
      <c r="Y12" s="62">
        <v>15</v>
      </c>
    </row>
    <row r="13" spans="1:25">
      <c r="A13" s="49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9"/>
      <c r="Q13" s="19"/>
      <c r="R13" s="19"/>
      <c r="S13" s="19"/>
      <c r="T13" s="19"/>
      <c r="U13" s="19"/>
      <c r="V13" s="19"/>
      <c r="W13" s="19"/>
      <c r="X13" s="30"/>
      <c r="Y13" s="59"/>
    </row>
    <row r="14" spans="1:25">
      <c r="A14" s="47" t="s">
        <v>211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33"/>
      <c r="Q14" s="33"/>
      <c r="R14" s="34"/>
      <c r="S14" s="34"/>
      <c r="T14" s="34"/>
      <c r="U14" s="34"/>
      <c r="V14" s="34"/>
      <c r="W14" s="34"/>
      <c r="X14" s="63"/>
      <c r="Y14" s="63"/>
    </row>
    <row r="15" spans="1:25" s="3" customFormat="1">
      <c r="A15" s="47" t="s">
        <v>235</v>
      </c>
      <c r="B15" s="35">
        <f>+B16+B17+B19+B22+B24</f>
        <v>3200.2</v>
      </c>
      <c r="C15" s="35">
        <f>+C16+C17+C19+C22+C24</f>
        <v>113972.5</v>
      </c>
      <c r="D15" s="35">
        <f>+D16+D17+D19+D22+D24</f>
        <v>0</v>
      </c>
      <c r="E15" s="35">
        <f>+E16+E17+E19+E22+E24</f>
        <v>3105</v>
      </c>
      <c r="F15" s="35">
        <f>+F16+F17+F19+F22+F24-1</f>
        <v>113585</v>
      </c>
      <c r="G15" s="35">
        <f>+G16+G17+G19+G22+G24</f>
        <v>0</v>
      </c>
      <c r="H15" s="35">
        <f>+H16+H17+H19+H22+H24</f>
        <v>4505</v>
      </c>
      <c r="I15" s="35">
        <f>+I16+I17+I19+I22+I24+1</f>
        <v>131020</v>
      </c>
      <c r="J15" s="35">
        <f t="shared" ref="J15:O15" si="0">+J16+J17+J19+J22+J24</f>
        <v>6893</v>
      </c>
      <c r="K15" s="35">
        <f t="shared" si="0"/>
        <v>161379</v>
      </c>
      <c r="L15" s="35">
        <f t="shared" si="0"/>
        <v>14077.103999999999</v>
      </c>
      <c r="M15" s="35">
        <f t="shared" si="0"/>
        <v>211287.2311</v>
      </c>
      <c r="N15" s="35">
        <f t="shared" si="0"/>
        <v>20098.743600000002</v>
      </c>
      <c r="O15" s="35">
        <f t="shared" si="0"/>
        <v>318846.24439999997</v>
      </c>
      <c r="P15" s="36">
        <v>8078</v>
      </c>
      <c r="Q15" s="36">
        <v>388374</v>
      </c>
      <c r="R15" s="36">
        <v>7912</v>
      </c>
      <c r="S15" s="36">
        <v>617874</v>
      </c>
      <c r="T15" s="36">
        <v>10051</v>
      </c>
      <c r="U15" s="36">
        <v>652706</v>
      </c>
      <c r="V15" s="36">
        <v>11070.917805999999</v>
      </c>
      <c r="W15" s="36">
        <v>601971.95981699997</v>
      </c>
      <c r="X15" s="58">
        <v>9921.5051060000005</v>
      </c>
      <c r="Y15" s="3">
        <v>669854.50373900007</v>
      </c>
    </row>
    <row r="16" spans="1:25">
      <c r="A16" s="47" t="s">
        <v>3</v>
      </c>
      <c r="B16" s="11">
        <v>140.19999999999999</v>
      </c>
      <c r="C16" s="11">
        <v>429.4</v>
      </c>
      <c r="D16" s="11"/>
      <c r="E16" s="11">
        <v>301</v>
      </c>
      <c r="F16" s="11">
        <v>412</v>
      </c>
      <c r="G16" s="11"/>
      <c r="H16" s="12">
        <v>287</v>
      </c>
      <c r="I16" s="12">
        <v>566</v>
      </c>
      <c r="J16" s="12">
        <v>538</v>
      </c>
      <c r="K16" s="12">
        <v>801</v>
      </c>
      <c r="L16" s="17">
        <v>416.673</v>
      </c>
      <c r="M16" s="17">
        <v>559.09640000000002</v>
      </c>
      <c r="N16" s="17">
        <v>520.04110000000003</v>
      </c>
      <c r="O16" s="17">
        <v>616.47770000000003</v>
      </c>
      <c r="P16" s="12">
        <v>557</v>
      </c>
      <c r="Q16" s="12">
        <v>577</v>
      </c>
      <c r="R16" s="12">
        <v>616</v>
      </c>
      <c r="S16" s="12">
        <v>693</v>
      </c>
      <c r="T16" s="12">
        <v>739</v>
      </c>
      <c r="U16" s="12">
        <v>778</v>
      </c>
      <c r="V16" s="12">
        <v>612.29854</v>
      </c>
      <c r="W16" s="12">
        <v>4659.785097</v>
      </c>
      <c r="X16" s="34">
        <v>620.30632900000001</v>
      </c>
      <c r="Y16" s="10">
        <v>5273.9894279999999</v>
      </c>
    </row>
    <row r="17" spans="1:25" s="3" customFormat="1">
      <c r="A17" s="47" t="s">
        <v>4</v>
      </c>
      <c r="B17" s="9">
        <v>15</v>
      </c>
      <c r="C17" s="9">
        <v>32976.400000000001</v>
      </c>
      <c r="D17" s="9"/>
      <c r="E17" s="9">
        <v>30</v>
      </c>
      <c r="F17" s="9">
        <v>37385</v>
      </c>
      <c r="G17" s="9"/>
      <c r="H17" s="8">
        <v>38</v>
      </c>
      <c r="I17" s="8">
        <v>53576</v>
      </c>
      <c r="J17" s="8">
        <v>54</v>
      </c>
      <c r="K17" s="8">
        <v>62453</v>
      </c>
      <c r="L17" s="18">
        <v>49.814599999999999</v>
      </c>
      <c r="M17" s="18">
        <v>89127.887000000002</v>
      </c>
      <c r="N17" s="18">
        <v>79.83</v>
      </c>
      <c r="O17" s="18">
        <v>140743.87899999999</v>
      </c>
      <c r="P17" s="8">
        <v>109</v>
      </c>
      <c r="Q17" s="8">
        <v>178755</v>
      </c>
      <c r="R17" s="8">
        <v>119</v>
      </c>
      <c r="S17" s="8">
        <v>272129</v>
      </c>
      <c r="T17" s="8">
        <v>197</v>
      </c>
      <c r="U17" s="8">
        <v>301865</v>
      </c>
      <c r="V17" s="8">
        <v>127.640957</v>
      </c>
      <c r="W17" s="8">
        <v>276039.20963</v>
      </c>
      <c r="X17" s="58">
        <v>209.88094100000001</v>
      </c>
      <c r="Y17" s="3">
        <v>270608.60859299998</v>
      </c>
    </row>
    <row r="18" spans="1:25">
      <c r="A18" s="47" t="s">
        <v>212</v>
      </c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7"/>
      <c r="M18" s="17"/>
      <c r="N18" s="17"/>
      <c r="O18" s="17"/>
      <c r="P18" s="12"/>
      <c r="Q18" s="12"/>
      <c r="R18" s="12"/>
      <c r="S18" s="12"/>
      <c r="T18" s="12"/>
      <c r="U18" s="12"/>
      <c r="V18" s="12"/>
      <c r="W18" s="10"/>
      <c r="X18" s="34"/>
      <c r="Y18" s="10"/>
    </row>
    <row r="19" spans="1:25" s="3" customFormat="1">
      <c r="A19" s="47" t="s">
        <v>213</v>
      </c>
      <c r="B19" s="9">
        <v>1090.5999999999999</v>
      </c>
      <c r="C19" s="9">
        <v>70777.3</v>
      </c>
      <c r="D19" s="9"/>
      <c r="E19" s="9">
        <v>1368</v>
      </c>
      <c r="F19" s="9">
        <v>59836</v>
      </c>
      <c r="G19" s="9"/>
      <c r="H19" s="8">
        <v>2310</v>
      </c>
      <c r="I19" s="8">
        <v>59582</v>
      </c>
      <c r="J19" s="8">
        <v>2003</v>
      </c>
      <c r="K19" s="8">
        <v>85819</v>
      </c>
      <c r="L19" s="18">
        <v>3627.3220000000001</v>
      </c>
      <c r="M19" s="18">
        <v>105489.3861</v>
      </c>
      <c r="N19" s="18">
        <v>4909.3751000000002</v>
      </c>
      <c r="O19" s="18">
        <v>158368.9572</v>
      </c>
      <c r="P19" s="8">
        <v>3677</v>
      </c>
      <c r="Q19" s="8">
        <v>180713</v>
      </c>
      <c r="R19" s="8">
        <v>2706</v>
      </c>
      <c r="S19" s="8">
        <v>294512</v>
      </c>
      <c r="T19" s="8">
        <v>3793</v>
      </c>
      <c r="U19" s="8">
        <v>320844</v>
      </c>
      <c r="V19" s="8">
        <v>4415.1880460000002</v>
      </c>
      <c r="W19" s="8">
        <v>293789.69295900001</v>
      </c>
      <c r="X19" s="58">
        <v>3952.3636219999999</v>
      </c>
      <c r="Y19" s="3">
        <v>368978.94173800002</v>
      </c>
    </row>
    <row r="20" spans="1:25">
      <c r="A20" s="47" t="s">
        <v>5</v>
      </c>
      <c r="B20" s="11"/>
      <c r="C20" s="11"/>
      <c r="D20" s="11"/>
      <c r="E20" s="11"/>
      <c r="F20" s="11"/>
      <c r="G20" s="11"/>
      <c r="H20" s="12"/>
      <c r="I20" s="12"/>
      <c r="J20" s="12"/>
      <c r="K20" s="12"/>
      <c r="L20" s="17"/>
      <c r="M20" s="17"/>
      <c r="N20" s="17"/>
      <c r="O20" s="17"/>
      <c r="P20" s="12"/>
      <c r="Q20" s="12"/>
      <c r="R20" s="12"/>
      <c r="S20" s="12"/>
      <c r="T20" s="12"/>
      <c r="U20" s="12"/>
      <c r="V20" s="12"/>
      <c r="W20" s="10"/>
      <c r="X20" s="34"/>
      <c r="Y20" s="10"/>
    </row>
    <row r="21" spans="1:25" s="3" customFormat="1">
      <c r="A21" s="47" t="s">
        <v>6</v>
      </c>
      <c r="B21" s="9"/>
      <c r="C21" s="9"/>
      <c r="D21" s="9"/>
      <c r="E21" s="9"/>
      <c r="F21" s="9"/>
      <c r="G21" s="9"/>
      <c r="H21" s="8"/>
      <c r="I21" s="8"/>
      <c r="J21" s="8"/>
      <c r="K21" s="8"/>
      <c r="L21" s="18"/>
      <c r="M21" s="18"/>
      <c r="N21" s="18"/>
      <c r="O21" s="18"/>
      <c r="P21" s="8"/>
      <c r="Q21" s="8"/>
      <c r="R21" s="8"/>
      <c r="S21" s="8"/>
      <c r="T21" s="8"/>
      <c r="U21" s="8"/>
      <c r="V21" s="8"/>
      <c r="W21" s="8"/>
      <c r="X21" s="58"/>
    </row>
    <row r="22" spans="1:25">
      <c r="A22" s="47" t="s">
        <v>7</v>
      </c>
      <c r="B22" s="11">
        <v>1153.0999999999999</v>
      </c>
      <c r="C22" s="11">
        <v>8074</v>
      </c>
      <c r="D22" s="11"/>
      <c r="E22" s="11">
        <v>710</v>
      </c>
      <c r="F22" s="11">
        <v>13874</v>
      </c>
      <c r="G22" s="11"/>
      <c r="H22" s="12">
        <v>1189</v>
      </c>
      <c r="I22" s="12">
        <v>15424</v>
      </c>
      <c r="J22" s="12">
        <v>3324</v>
      </c>
      <c r="K22" s="12">
        <v>9147</v>
      </c>
      <c r="L22" s="17">
        <v>8459.9125999999997</v>
      </c>
      <c r="M22" s="17">
        <v>11302.9422</v>
      </c>
      <c r="N22" s="17">
        <v>12191.870999999999</v>
      </c>
      <c r="O22" s="17">
        <v>9982.3335000000006</v>
      </c>
      <c r="P22" s="12">
        <v>1825</v>
      </c>
      <c r="Q22" s="12">
        <v>22262</v>
      </c>
      <c r="R22" s="12">
        <v>2259</v>
      </c>
      <c r="S22" s="12">
        <v>42741</v>
      </c>
      <c r="T22" s="12">
        <v>3052</v>
      </c>
      <c r="U22" s="12">
        <v>23136</v>
      </c>
      <c r="V22" s="12">
        <v>3404.5174539999998</v>
      </c>
      <c r="W22" s="12">
        <v>21458.128454000002</v>
      </c>
      <c r="X22" s="34">
        <v>2438.2617380000002</v>
      </c>
      <c r="Y22" s="10">
        <v>19635.267876000002</v>
      </c>
    </row>
    <row r="23" spans="1:25" s="3" customFormat="1">
      <c r="A23" s="47" t="s">
        <v>8</v>
      </c>
      <c r="B23" s="9"/>
      <c r="C23" s="9"/>
      <c r="D23" s="9"/>
      <c r="E23" s="9"/>
      <c r="F23" s="9"/>
      <c r="G23" s="9"/>
      <c r="H23" s="8"/>
      <c r="I23" s="8"/>
      <c r="J23" s="8"/>
      <c r="K23" s="8"/>
      <c r="L23" s="18"/>
      <c r="M23" s="18"/>
      <c r="N23" s="18"/>
      <c r="O23" s="18"/>
      <c r="P23" s="8"/>
      <c r="Q23" s="8"/>
      <c r="R23" s="8"/>
      <c r="S23" s="8"/>
      <c r="T23" s="8"/>
      <c r="U23" s="8"/>
      <c r="V23" s="8"/>
      <c r="X23" s="58"/>
    </row>
    <row r="24" spans="1:25">
      <c r="A24" s="47" t="s">
        <v>9</v>
      </c>
      <c r="B24" s="11">
        <v>801.3</v>
      </c>
      <c r="C24" s="11">
        <v>1715.4</v>
      </c>
      <c r="D24" s="11"/>
      <c r="E24" s="11">
        <v>696</v>
      </c>
      <c r="F24" s="11">
        <v>2079</v>
      </c>
      <c r="G24" s="11"/>
      <c r="H24" s="12">
        <v>681</v>
      </c>
      <c r="I24" s="12">
        <v>1871</v>
      </c>
      <c r="J24" s="12">
        <v>974</v>
      </c>
      <c r="K24" s="12">
        <v>3159</v>
      </c>
      <c r="L24" s="17">
        <v>1523.3818000000001</v>
      </c>
      <c r="M24" s="17">
        <v>4807.9193999999998</v>
      </c>
      <c r="N24" s="17">
        <v>2397.6264000000001</v>
      </c>
      <c r="O24" s="17">
        <v>9134.5969999999998</v>
      </c>
      <c r="P24" s="12">
        <v>1909</v>
      </c>
      <c r="Q24" s="12">
        <v>6068</v>
      </c>
      <c r="R24" s="12">
        <v>2213</v>
      </c>
      <c r="S24" s="12">
        <v>7799</v>
      </c>
      <c r="T24" s="12">
        <v>2269</v>
      </c>
      <c r="U24" s="12">
        <v>6084</v>
      </c>
      <c r="V24" s="12">
        <v>2511.2728090000001</v>
      </c>
      <c r="W24" s="12">
        <v>6025.143677</v>
      </c>
      <c r="X24" s="34">
        <v>2700.6924760000002</v>
      </c>
      <c r="Y24" s="10">
        <v>5357.6961039999997</v>
      </c>
    </row>
    <row r="25" spans="1:25" s="3" customFormat="1">
      <c r="A25" s="50"/>
      <c r="B25" s="9"/>
      <c r="C25" s="9"/>
      <c r="D25" s="9"/>
      <c r="E25" s="9"/>
      <c r="F25" s="9"/>
      <c r="G25" s="9"/>
      <c r="H25" s="8"/>
      <c r="I25" s="8"/>
      <c r="J25" s="8"/>
      <c r="K25" s="8"/>
      <c r="L25" s="18"/>
      <c r="M25" s="18"/>
      <c r="N25" s="18"/>
      <c r="O25" s="18"/>
      <c r="P25" s="8"/>
      <c r="Q25" s="8"/>
      <c r="R25" s="8"/>
      <c r="S25" s="8"/>
      <c r="T25" s="8"/>
      <c r="U25" s="8"/>
      <c r="V25" s="8"/>
      <c r="W25" s="8"/>
      <c r="X25" s="58"/>
    </row>
    <row r="26" spans="1:25">
      <c r="A26" s="47" t="s">
        <v>10</v>
      </c>
      <c r="B26" s="37">
        <f>SUM(B29:B46)</f>
        <v>158449.70000000001</v>
      </c>
      <c r="C26" s="37">
        <f>SUM(C29:C46)</f>
        <v>249858.1</v>
      </c>
      <c r="D26" s="37">
        <f>SUM(D29:D46)</f>
        <v>0</v>
      </c>
      <c r="E26" s="37">
        <f>SUM(E29:E46)-1</f>
        <v>139431</v>
      </c>
      <c r="F26" s="37">
        <f>SUM(F29:F46)+1</f>
        <v>331567</v>
      </c>
      <c r="G26" s="37">
        <f>SUM(G29:G46)</f>
        <v>0</v>
      </c>
      <c r="H26" s="37">
        <f>SUM(H29:H46)-2</f>
        <v>139670</v>
      </c>
      <c r="I26" s="37">
        <f>SUM(I29:I46)+1</f>
        <v>381345</v>
      </c>
      <c r="J26" s="37">
        <f>SUM(J29:J46)</f>
        <v>198364</v>
      </c>
      <c r="K26" s="37">
        <f>SUM(K29,K31,K33,K34,K35,K37,K40,K43,K47,K46)-2</f>
        <v>377338</v>
      </c>
      <c r="L26" s="37">
        <f>SUM(L29,L31,L33,L34,L35,L37,L40,L43,L47,L46)-2</f>
        <v>171383.93119999993</v>
      </c>
      <c r="M26" s="37">
        <f>SUM(M29,M31,M33,M34,M35,M37,M40,M43,M47,M46)-2</f>
        <v>450274.99170000001</v>
      </c>
      <c r="N26" s="37">
        <f>SUM(N29,N31,N33,N34,N35,N37,N40,N43,N47,N46)-2</f>
        <v>235118.05629999997</v>
      </c>
      <c r="O26" s="37">
        <f>SUM(O29,O31,O33,O34,O35,O37,O40,O43,O47,O46)-2</f>
        <v>864968.68729999999</v>
      </c>
      <c r="P26" s="33">
        <v>308421</v>
      </c>
      <c r="Q26" s="33">
        <v>1156755</v>
      </c>
      <c r="R26" s="33">
        <v>324175</v>
      </c>
      <c r="S26" s="33">
        <v>1255200</v>
      </c>
      <c r="T26" s="33">
        <v>419567</v>
      </c>
      <c r="U26" s="33">
        <v>1210707</v>
      </c>
      <c r="V26" s="33">
        <v>567301.88060799998</v>
      </c>
      <c r="W26" s="33">
        <v>984759.87848700001</v>
      </c>
      <c r="X26" s="34">
        <v>681150.24099299998</v>
      </c>
      <c r="Y26" s="10">
        <v>1022099.724273</v>
      </c>
    </row>
    <row r="27" spans="1:25" s="3" customFormat="1">
      <c r="A27" s="47" t="s">
        <v>11</v>
      </c>
      <c r="B27" s="9"/>
      <c r="C27" s="9"/>
      <c r="D27" s="9"/>
      <c r="E27" s="9"/>
      <c r="F27" s="9"/>
      <c r="G27" s="9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X27" s="58"/>
    </row>
    <row r="28" spans="1:25">
      <c r="A28" s="47" t="s">
        <v>12</v>
      </c>
      <c r="B28" s="11"/>
      <c r="C28" s="11"/>
      <c r="D28" s="11"/>
      <c r="E28" s="11"/>
      <c r="F28" s="11"/>
      <c r="G28" s="11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34"/>
      <c r="Y28" s="10"/>
    </row>
    <row r="29" spans="1:25" s="3" customFormat="1">
      <c r="A29" s="47" t="s">
        <v>13</v>
      </c>
      <c r="B29" s="9">
        <v>294.10000000000002</v>
      </c>
      <c r="C29" s="9">
        <v>6527</v>
      </c>
      <c r="D29" s="9"/>
      <c r="E29" s="9">
        <v>393</v>
      </c>
      <c r="F29" s="9">
        <v>3401</v>
      </c>
      <c r="G29" s="9"/>
      <c r="H29" s="8">
        <v>543</v>
      </c>
      <c r="I29" s="8">
        <v>3688</v>
      </c>
      <c r="J29" s="8">
        <v>459</v>
      </c>
      <c r="K29" s="8">
        <v>2945</v>
      </c>
      <c r="L29" s="18">
        <v>454.82929999999999</v>
      </c>
      <c r="M29" s="18">
        <v>2960.4041000000002</v>
      </c>
      <c r="N29" s="18">
        <v>686.35429999999997</v>
      </c>
      <c r="O29" s="18">
        <v>3653.2154</v>
      </c>
      <c r="P29" s="8">
        <v>857</v>
      </c>
      <c r="Q29" s="8">
        <v>4235</v>
      </c>
      <c r="R29" s="8">
        <v>1122</v>
      </c>
      <c r="S29" s="8">
        <v>4559</v>
      </c>
      <c r="T29" s="8">
        <v>1134</v>
      </c>
      <c r="U29" s="8">
        <v>4608</v>
      </c>
      <c r="V29" s="8">
        <v>1144.0014590000001</v>
      </c>
      <c r="W29" s="8">
        <v>4834.145552</v>
      </c>
      <c r="X29" s="58">
        <v>1338.1003450000001</v>
      </c>
      <c r="Y29" s="3">
        <v>5467.0731990000004</v>
      </c>
    </row>
    <row r="30" spans="1:25">
      <c r="A30" s="47" t="s">
        <v>14</v>
      </c>
      <c r="B30" s="11"/>
      <c r="C30" s="11"/>
      <c r="D30" s="11"/>
      <c r="E30" s="11"/>
      <c r="F30" s="12"/>
      <c r="G30" s="11"/>
      <c r="H30" s="12"/>
      <c r="I30" s="12"/>
      <c r="J30" s="12"/>
      <c r="K30" s="12"/>
      <c r="L30" s="17"/>
      <c r="M30" s="17"/>
      <c r="N30" s="17"/>
      <c r="O30" s="17"/>
      <c r="P30" s="12"/>
      <c r="Q30" s="12"/>
      <c r="R30" s="12"/>
      <c r="S30" s="12"/>
      <c r="T30" s="12"/>
      <c r="U30" s="12"/>
      <c r="V30" s="12"/>
      <c r="W30" s="10"/>
      <c r="X30" s="34"/>
      <c r="Y30" s="10"/>
    </row>
    <row r="31" spans="1:25" s="3" customFormat="1">
      <c r="A31" s="47" t="s">
        <v>15</v>
      </c>
      <c r="B31" s="9">
        <v>45786</v>
      </c>
      <c r="C31" s="9">
        <v>28211.9</v>
      </c>
      <c r="D31" s="9"/>
      <c r="E31" s="9">
        <v>56749</v>
      </c>
      <c r="F31" s="9">
        <v>25224</v>
      </c>
      <c r="G31" s="9"/>
      <c r="H31" s="8">
        <v>65562</v>
      </c>
      <c r="I31" s="8">
        <v>35624</v>
      </c>
      <c r="J31" s="8">
        <v>106540</v>
      </c>
      <c r="K31" s="8">
        <v>40142</v>
      </c>
      <c r="L31" s="18">
        <v>75822.728099999993</v>
      </c>
      <c r="M31" s="18">
        <v>40831.571900000003</v>
      </c>
      <c r="N31" s="18">
        <v>94889.706000000006</v>
      </c>
      <c r="O31" s="18">
        <v>48310.894699999997</v>
      </c>
      <c r="P31" s="8">
        <v>134083</v>
      </c>
      <c r="Q31" s="8">
        <v>56392</v>
      </c>
      <c r="R31" s="8">
        <v>129282</v>
      </c>
      <c r="S31" s="8">
        <v>82185</v>
      </c>
      <c r="T31" s="8">
        <v>173588</v>
      </c>
      <c r="U31" s="8">
        <v>72160</v>
      </c>
      <c r="V31" s="8">
        <v>264092.93682300003</v>
      </c>
      <c r="W31" s="8">
        <v>82673.947249999997</v>
      </c>
      <c r="X31" s="58">
        <v>288129.69504700002</v>
      </c>
      <c r="Y31" s="3">
        <v>86798.285677000007</v>
      </c>
    </row>
    <row r="32" spans="1:25">
      <c r="A32" s="47" t="s">
        <v>16</v>
      </c>
      <c r="B32" s="11"/>
      <c r="C32" s="11"/>
      <c r="D32" s="11"/>
      <c r="E32" s="11"/>
      <c r="F32" s="12"/>
      <c r="G32" s="11"/>
      <c r="H32" s="12"/>
      <c r="I32" s="12"/>
      <c r="J32" s="12"/>
      <c r="K32" s="12"/>
      <c r="L32" s="17"/>
      <c r="M32" s="17"/>
      <c r="N32" s="17"/>
      <c r="O32" s="17"/>
      <c r="P32" s="12"/>
      <c r="Q32" s="12"/>
      <c r="R32" s="12"/>
      <c r="S32" s="12"/>
      <c r="T32" s="12"/>
      <c r="U32" s="12"/>
      <c r="V32" s="12"/>
      <c r="W32" s="10"/>
      <c r="X32" s="34"/>
      <c r="Y32" s="10"/>
    </row>
    <row r="33" spans="1:25" s="3" customFormat="1">
      <c r="A33" s="47" t="s">
        <v>17</v>
      </c>
      <c r="B33" s="9">
        <v>37366.400000000001</v>
      </c>
      <c r="C33" s="9">
        <v>39821.5</v>
      </c>
      <c r="D33" s="9"/>
      <c r="E33" s="9">
        <v>35762</v>
      </c>
      <c r="F33" s="9">
        <v>37395</v>
      </c>
      <c r="G33" s="9"/>
      <c r="H33" s="8">
        <v>50487</v>
      </c>
      <c r="I33" s="8">
        <v>49547</v>
      </c>
      <c r="J33" s="8">
        <v>59229</v>
      </c>
      <c r="K33" s="8">
        <v>51929</v>
      </c>
      <c r="L33" s="18">
        <v>62918.911599999999</v>
      </c>
      <c r="M33" s="18">
        <v>51747.0602</v>
      </c>
      <c r="N33" s="18">
        <v>100513.3982</v>
      </c>
      <c r="O33" s="18">
        <v>72897.0484</v>
      </c>
      <c r="P33" s="8">
        <v>117444</v>
      </c>
      <c r="Q33" s="8">
        <v>76756</v>
      </c>
      <c r="R33" s="8">
        <v>124809</v>
      </c>
      <c r="S33" s="8">
        <v>97858</v>
      </c>
      <c r="T33" s="8">
        <v>162878</v>
      </c>
      <c r="U33" s="8">
        <v>98591</v>
      </c>
      <c r="V33" s="8">
        <v>198839.914044</v>
      </c>
      <c r="W33" s="8">
        <v>104037.582494</v>
      </c>
      <c r="X33" s="58">
        <v>203989.86833999999</v>
      </c>
      <c r="Y33" s="3">
        <v>116005.568962</v>
      </c>
    </row>
    <row r="34" spans="1:25">
      <c r="A34" s="47" t="s">
        <v>18</v>
      </c>
      <c r="B34" s="11">
        <v>8016.2</v>
      </c>
      <c r="C34" s="11">
        <v>53988.7</v>
      </c>
      <c r="D34" s="11"/>
      <c r="E34" s="11">
        <v>10153</v>
      </c>
      <c r="F34" s="11">
        <v>61607</v>
      </c>
      <c r="G34" s="11"/>
      <c r="H34" s="12">
        <v>11179</v>
      </c>
      <c r="I34" s="12">
        <v>76802</v>
      </c>
      <c r="J34" s="12">
        <v>14920</v>
      </c>
      <c r="K34" s="12">
        <v>76382</v>
      </c>
      <c r="L34" s="17">
        <v>14151.892599999999</v>
      </c>
      <c r="M34" s="17">
        <v>99283.360400000005</v>
      </c>
      <c r="N34" s="17">
        <v>21218.819800000001</v>
      </c>
      <c r="O34" s="17">
        <v>146633.75700000001</v>
      </c>
      <c r="P34" s="12">
        <v>29454</v>
      </c>
      <c r="Q34" s="12">
        <v>149273</v>
      </c>
      <c r="R34" s="12">
        <v>31944</v>
      </c>
      <c r="S34" s="12">
        <v>166353</v>
      </c>
      <c r="T34" s="12">
        <v>44628</v>
      </c>
      <c r="U34" s="12">
        <v>175631</v>
      </c>
      <c r="V34" s="12">
        <v>50568.175095999999</v>
      </c>
      <c r="W34" s="12">
        <v>193265.56590099999</v>
      </c>
      <c r="X34" s="34">
        <v>50821.422836999998</v>
      </c>
      <c r="Y34" s="10">
        <v>213444.47563900001</v>
      </c>
    </row>
    <row r="35" spans="1:25" s="3" customFormat="1">
      <c r="A35" s="47" t="s">
        <v>19</v>
      </c>
      <c r="B35" s="9">
        <v>58626.3</v>
      </c>
      <c r="C35" s="9">
        <v>76705.100000000006</v>
      </c>
      <c r="D35" s="9"/>
      <c r="E35" s="9">
        <v>26773</v>
      </c>
      <c r="F35" s="9">
        <v>147569</v>
      </c>
      <c r="G35" s="9"/>
      <c r="H35" s="8">
        <v>460</v>
      </c>
      <c r="I35" s="8">
        <v>150864</v>
      </c>
      <c r="J35" s="8">
        <v>3086</v>
      </c>
      <c r="K35" s="8">
        <v>142282</v>
      </c>
      <c r="L35" s="18">
        <v>3162.8697999999999</v>
      </c>
      <c r="M35" s="18">
        <v>152351.06510000001</v>
      </c>
      <c r="N35" s="18">
        <v>355.97579999999999</v>
      </c>
      <c r="O35" s="18">
        <v>306249.14270000003</v>
      </c>
      <c r="P35" s="8">
        <v>1210</v>
      </c>
      <c r="Q35" s="8">
        <v>525678</v>
      </c>
      <c r="R35" s="8">
        <v>1346</v>
      </c>
      <c r="S35" s="8">
        <v>635429</v>
      </c>
      <c r="T35" s="8">
        <v>1365</v>
      </c>
      <c r="U35" s="8">
        <v>582822</v>
      </c>
      <c r="V35" s="8">
        <v>12254.125066000001</v>
      </c>
      <c r="W35" s="8">
        <v>409662.67040399997</v>
      </c>
      <c r="X35" s="58">
        <v>90110.469438</v>
      </c>
      <c r="Y35" s="3">
        <v>403165.06462299998</v>
      </c>
    </row>
    <row r="36" spans="1:25">
      <c r="A36" s="47" t="s">
        <v>20</v>
      </c>
      <c r="B36" s="11"/>
      <c r="C36" s="11"/>
      <c r="D36" s="11"/>
      <c r="E36" s="11"/>
      <c r="F36" s="12"/>
      <c r="G36" s="11"/>
      <c r="H36" s="12"/>
      <c r="I36" s="12"/>
      <c r="J36" s="12"/>
      <c r="K36" s="12"/>
      <c r="L36" s="17"/>
      <c r="M36" s="17"/>
      <c r="N36" s="17"/>
      <c r="O36" s="17"/>
      <c r="P36" s="12"/>
      <c r="Q36" s="12"/>
      <c r="R36" s="12"/>
      <c r="S36" s="12"/>
      <c r="T36" s="12"/>
      <c r="U36" s="12"/>
      <c r="V36" s="12"/>
      <c r="W36" s="10"/>
      <c r="X36" s="34"/>
      <c r="Y36" s="10"/>
    </row>
    <row r="37" spans="1:25" s="3" customFormat="1">
      <c r="A37" s="47" t="s">
        <v>21</v>
      </c>
      <c r="B37" s="9">
        <v>654.5</v>
      </c>
      <c r="C37" s="9">
        <v>1749.6</v>
      </c>
      <c r="D37" s="9"/>
      <c r="E37" s="9">
        <v>777</v>
      </c>
      <c r="F37" s="9">
        <v>2238</v>
      </c>
      <c r="G37" s="9"/>
      <c r="H37" s="8">
        <v>848</v>
      </c>
      <c r="I37" s="8">
        <v>2469</v>
      </c>
      <c r="J37" s="8">
        <v>1267</v>
      </c>
      <c r="K37" s="8">
        <v>3124</v>
      </c>
      <c r="L37" s="18">
        <v>1281.9771000000001</v>
      </c>
      <c r="M37" s="18">
        <v>4348.7255999999998</v>
      </c>
      <c r="N37" s="18">
        <v>1860.7656999999999</v>
      </c>
      <c r="O37" s="18">
        <v>7504.183</v>
      </c>
      <c r="P37" s="8">
        <v>2464</v>
      </c>
      <c r="Q37" s="8">
        <v>12330</v>
      </c>
      <c r="R37" s="8">
        <v>3124</v>
      </c>
      <c r="S37" s="8">
        <v>18108</v>
      </c>
      <c r="T37" s="8">
        <v>3757</v>
      </c>
      <c r="U37" s="8">
        <v>18671</v>
      </c>
      <c r="V37" s="8">
        <v>3726.2541569999999</v>
      </c>
      <c r="W37" s="8">
        <v>19550.900374000001</v>
      </c>
      <c r="X37" s="58">
        <v>4021.3316199999999</v>
      </c>
      <c r="Y37" s="3">
        <v>14611.618989000001</v>
      </c>
    </row>
    <row r="38" spans="1:25">
      <c r="A38" s="47" t="s">
        <v>22</v>
      </c>
      <c r="B38" s="11"/>
      <c r="C38" s="11"/>
      <c r="D38" s="11"/>
      <c r="E38" s="11"/>
      <c r="F38" s="12"/>
      <c r="G38" s="11"/>
      <c r="H38" s="12"/>
      <c r="I38" s="12"/>
      <c r="J38" s="12"/>
      <c r="K38" s="12"/>
      <c r="L38" s="17"/>
      <c r="M38" s="17"/>
      <c r="N38" s="17"/>
      <c r="O38" s="17"/>
      <c r="P38" s="12"/>
      <c r="Q38" s="12"/>
      <c r="R38" s="12"/>
      <c r="S38" s="12"/>
      <c r="T38" s="12"/>
      <c r="U38" s="12"/>
      <c r="V38" s="12"/>
      <c r="W38" s="10"/>
      <c r="X38" s="34"/>
      <c r="Y38" s="10"/>
    </row>
    <row r="39" spans="1:25" s="3" customFormat="1">
      <c r="A39" s="47" t="s">
        <v>23</v>
      </c>
      <c r="B39" s="9"/>
      <c r="C39" s="9"/>
      <c r="D39" s="9"/>
      <c r="E39" s="9"/>
      <c r="F39" s="8"/>
      <c r="G39" s="9"/>
      <c r="H39" s="8"/>
      <c r="I39" s="8"/>
      <c r="J39" s="8"/>
      <c r="K39" s="8"/>
      <c r="L39" s="18"/>
      <c r="M39" s="18"/>
      <c r="N39" s="18"/>
      <c r="O39" s="18"/>
      <c r="P39" s="8"/>
      <c r="Q39" s="8"/>
      <c r="R39" s="8"/>
      <c r="S39" s="8"/>
      <c r="T39" s="8"/>
      <c r="U39" s="8"/>
      <c r="V39" s="8"/>
      <c r="W39" s="8"/>
      <c r="X39" s="58"/>
    </row>
    <row r="40" spans="1:25">
      <c r="A40" s="47" t="s">
        <v>24</v>
      </c>
      <c r="B40" s="11">
        <v>4291.7</v>
      </c>
      <c r="C40" s="11">
        <v>24125.4</v>
      </c>
      <c r="D40" s="11"/>
      <c r="E40" s="11">
        <v>5489</v>
      </c>
      <c r="F40" s="11">
        <v>36042</v>
      </c>
      <c r="G40" s="11"/>
      <c r="H40" s="12">
        <v>6801</v>
      </c>
      <c r="I40" s="12">
        <v>39952</v>
      </c>
      <c r="J40" s="12">
        <v>8175</v>
      </c>
      <c r="K40" s="12">
        <v>39486</v>
      </c>
      <c r="L40" s="17">
        <v>7849.6382000000003</v>
      </c>
      <c r="M40" s="17">
        <v>56525.224800000004</v>
      </c>
      <c r="N40" s="17">
        <v>8910.8417000000009</v>
      </c>
      <c r="O40" s="17">
        <v>96289.539499999999</v>
      </c>
      <c r="P40" s="12">
        <v>13565</v>
      </c>
      <c r="Q40" s="12">
        <v>94098</v>
      </c>
      <c r="R40" s="12">
        <v>21688</v>
      </c>
      <c r="S40" s="12">
        <v>103472</v>
      </c>
      <c r="T40" s="12">
        <v>19658</v>
      </c>
      <c r="U40" s="12">
        <v>135608</v>
      </c>
      <c r="V40" s="12">
        <v>21434.045935999999</v>
      </c>
      <c r="W40" s="12">
        <v>109677.774848</v>
      </c>
      <c r="X40" s="34">
        <v>25556.265874000001</v>
      </c>
      <c r="Y40" s="10">
        <v>121458.666547</v>
      </c>
    </row>
    <row r="41" spans="1:25" s="3" customFormat="1">
      <c r="A41" s="47" t="s">
        <v>25</v>
      </c>
      <c r="B41" s="9"/>
      <c r="C41" s="9"/>
      <c r="D41" s="9"/>
      <c r="E41" s="9"/>
      <c r="F41" s="8"/>
      <c r="G41" s="9"/>
      <c r="H41" s="8"/>
      <c r="I41" s="8"/>
      <c r="J41" s="8"/>
      <c r="K41" s="8"/>
      <c r="L41" s="18"/>
      <c r="M41" s="18"/>
      <c r="N41" s="18"/>
      <c r="O41" s="18"/>
      <c r="P41" s="8"/>
      <c r="Q41" s="8"/>
      <c r="R41" s="8"/>
      <c r="S41" s="8"/>
      <c r="T41" s="8"/>
      <c r="U41" s="8"/>
      <c r="V41" s="8"/>
      <c r="X41" s="58"/>
    </row>
    <row r="42" spans="1:25">
      <c r="A42" s="47" t="s">
        <v>26</v>
      </c>
      <c r="B42" s="11"/>
      <c r="C42" s="11"/>
      <c r="D42" s="11"/>
      <c r="E42" s="11"/>
      <c r="F42" s="11"/>
      <c r="G42" s="11"/>
      <c r="H42" s="12"/>
      <c r="I42" s="12"/>
      <c r="J42" s="12"/>
      <c r="K42" s="12"/>
      <c r="L42" s="17"/>
      <c r="M42" s="17"/>
      <c r="N42" s="17"/>
      <c r="O42" s="17"/>
      <c r="P42" s="12"/>
      <c r="Q42" s="12"/>
      <c r="R42" s="12"/>
      <c r="S42" s="12"/>
      <c r="T42" s="12"/>
      <c r="U42" s="12"/>
      <c r="V42" s="12"/>
      <c r="W42" s="12"/>
      <c r="X42" s="34"/>
      <c r="Y42" s="10"/>
    </row>
    <row r="43" spans="1:25" s="3" customFormat="1">
      <c r="A43" s="47" t="s">
        <v>27</v>
      </c>
      <c r="B43" s="9">
        <v>3196.6</v>
      </c>
      <c r="C43" s="9">
        <v>17536.599999999999</v>
      </c>
      <c r="D43" s="9"/>
      <c r="E43" s="9">
        <v>3172</v>
      </c>
      <c r="F43" s="9">
        <v>16602</v>
      </c>
      <c r="G43" s="9"/>
      <c r="H43" s="8">
        <v>3543</v>
      </c>
      <c r="I43" s="8">
        <v>21016</v>
      </c>
      <c r="J43" s="8">
        <v>4346</v>
      </c>
      <c r="K43" s="8">
        <v>18664</v>
      </c>
      <c r="L43" s="18">
        <v>5366.2001</v>
      </c>
      <c r="M43" s="18">
        <v>38814.78</v>
      </c>
      <c r="N43" s="18">
        <v>6094.5029000000004</v>
      </c>
      <c r="O43" s="18">
        <v>180918.77530000001</v>
      </c>
      <c r="P43" s="8">
        <v>8806</v>
      </c>
      <c r="Q43" s="8">
        <v>234730</v>
      </c>
      <c r="R43" s="8">
        <v>9987</v>
      </c>
      <c r="S43" s="8">
        <v>143679</v>
      </c>
      <c r="T43" s="8">
        <v>11181</v>
      </c>
      <c r="U43" s="8">
        <v>118954</v>
      </c>
      <c r="V43" s="8">
        <v>13344.604314</v>
      </c>
      <c r="W43" s="8">
        <v>56714.682228999998</v>
      </c>
      <c r="X43" s="58">
        <v>14658.709118000001</v>
      </c>
      <c r="Y43" s="3">
        <v>56601.858633000003</v>
      </c>
    </row>
    <row r="44" spans="1:25">
      <c r="A44" s="47" t="s">
        <v>28</v>
      </c>
      <c r="B44" s="11"/>
      <c r="C44" s="11"/>
      <c r="D44" s="11"/>
      <c r="E44" s="11"/>
      <c r="F44" s="11"/>
      <c r="G44" s="11"/>
      <c r="H44" s="12"/>
      <c r="I44" s="12"/>
      <c r="J44" s="12"/>
      <c r="K44" s="12"/>
      <c r="L44" s="17"/>
      <c r="M44" s="17"/>
      <c r="N44" s="17"/>
      <c r="O44" s="17"/>
      <c r="P44" s="12"/>
      <c r="Q44" s="12"/>
      <c r="R44" s="12"/>
      <c r="S44" s="12"/>
      <c r="T44" s="12"/>
      <c r="U44" s="12"/>
      <c r="V44" s="12"/>
      <c r="W44" s="10"/>
      <c r="X44" s="34"/>
      <c r="Y44" s="10"/>
    </row>
    <row r="45" spans="1:25" s="3" customFormat="1">
      <c r="A45" s="47" t="s">
        <v>29</v>
      </c>
      <c r="B45" s="9"/>
      <c r="C45" s="9"/>
      <c r="D45" s="9"/>
      <c r="E45" s="9"/>
      <c r="F45" s="9"/>
      <c r="G45" s="9"/>
      <c r="H45" s="8"/>
      <c r="I45" s="8"/>
      <c r="J45" s="8"/>
      <c r="K45" s="8"/>
      <c r="L45" s="18"/>
      <c r="M45" s="18"/>
      <c r="N45" s="18"/>
      <c r="O45" s="18"/>
      <c r="P45" s="8"/>
      <c r="Q45" s="8"/>
      <c r="R45" s="8"/>
      <c r="S45" s="8"/>
      <c r="T45" s="8"/>
      <c r="U45" s="8"/>
      <c r="V45" s="8"/>
      <c r="W45" s="8"/>
      <c r="X45" s="58"/>
    </row>
    <row r="46" spans="1:25">
      <c r="A46" s="47" t="s">
        <v>30</v>
      </c>
      <c r="B46" s="11">
        <v>217.9</v>
      </c>
      <c r="C46" s="11">
        <v>1192.3</v>
      </c>
      <c r="D46" s="11"/>
      <c r="E46" s="11">
        <v>164</v>
      </c>
      <c r="F46" s="11">
        <v>1488</v>
      </c>
      <c r="G46" s="11"/>
      <c r="H46" s="12">
        <v>249</v>
      </c>
      <c r="I46" s="12">
        <v>1382</v>
      </c>
      <c r="J46" s="12">
        <v>342</v>
      </c>
      <c r="K46" s="12">
        <v>2386</v>
      </c>
      <c r="L46" s="17">
        <v>376.88440000000003</v>
      </c>
      <c r="M46" s="17">
        <v>3414.7995999999998</v>
      </c>
      <c r="N46" s="17">
        <v>589.69190000000003</v>
      </c>
      <c r="O46" s="17">
        <v>2514.1313</v>
      </c>
      <c r="P46" s="12">
        <v>537</v>
      </c>
      <c r="Q46" s="12">
        <v>3264</v>
      </c>
      <c r="R46" s="12">
        <v>874</v>
      </c>
      <c r="S46" s="12">
        <v>3558</v>
      </c>
      <c r="T46" s="12">
        <v>1378</v>
      </c>
      <c r="U46" s="12">
        <v>3661</v>
      </c>
      <c r="V46" s="12">
        <v>1897.823713</v>
      </c>
      <c r="W46" s="12">
        <v>4342.6094350000003</v>
      </c>
      <c r="X46" s="34">
        <v>2524.3783739999999</v>
      </c>
      <c r="Y46" s="10">
        <v>4547.1120039999996</v>
      </c>
    </row>
    <row r="47" spans="1:25" s="3" customFormat="1">
      <c r="A47" s="50"/>
      <c r="B47" s="9"/>
      <c r="C47" s="9"/>
      <c r="D47" s="9"/>
      <c r="E47" s="9"/>
      <c r="F47" s="9"/>
      <c r="G47" s="9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58"/>
    </row>
    <row r="48" spans="1:25">
      <c r="A48" s="47" t="s">
        <v>31</v>
      </c>
      <c r="B48" s="11"/>
      <c r="C48" s="11"/>
      <c r="D48" s="11"/>
      <c r="E48" s="11"/>
      <c r="F48" s="11"/>
      <c r="G48" s="11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34"/>
      <c r="Y48" s="10"/>
    </row>
    <row r="49" spans="1:25" s="3" customFormat="1">
      <c r="A49" s="47" t="s">
        <v>32</v>
      </c>
      <c r="B49" s="9"/>
      <c r="C49" s="9"/>
      <c r="D49" s="9"/>
      <c r="E49" s="9"/>
      <c r="F49" s="9"/>
      <c r="G49" s="9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58"/>
    </row>
    <row r="50" spans="1:25">
      <c r="A50" s="47" t="s">
        <v>33</v>
      </c>
      <c r="B50" s="37">
        <f>+B53</f>
        <v>102613.7</v>
      </c>
      <c r="C50" s="37">
        <f>+C53</f>
        <v>14626.4</v>
      </c>
      <c r="D50" s="37">
        <f t="shared" ref="D50:I50" si="1">+D53</f>
        <v>0</v>
      </c>
      <c r="E50" s="37">
        <f t="shared" si="1"/>
        <v>111297</v>
      </c>
      <c r="F50" s="37">
        <f t="shared" si="1"/>
        <v>20302</v>
      </c>
      <c r="G50" s="37">
        <f t="shared" si="1"/>
        <v>0</v>
      </c>
      <c r="H50" s="37">
        <f t="shared" si="1"/>
        <v>160891</v>
      </c>
      <c r="I50" s="37">
        <f t="shared" si="1"/>
        <v>26291</v>
      </c>
      <c r="J50" s="37">
        <f t="shared" ref="J50:O50" si="2">+J53</f>
        <v>266973</v>
      </c>
      <c r="K50" s="37">
        <f t="shared" si="2"/>
        <v>26477</v>
      </c>
      <c r="L50" s="37">
        <f t="shared" si="2"/>
        <v>300561.80810000002</v>
      </c>
      <c r="M50" s="37">
        <f t="shared" si="2"/>
        <v>33979.755499999999</v>
      </c>
      <c r="N50" s="37">
        <f t="shared" si="2"/>
        <v>465680.50040000002</v>
      </c>
      <c r="O50" s="37">
        <f t="shared" si="2"/>
        <v>52423.5147</v>
      </c>
      <c r="P50" s="33">
        <v>616301</v>
      </c>
      <c r="Q50" s="33">
        <v>52159</v>
      </c>
      <c r="R50" s="33">
        <v>571528</v>
      </c>
      <c r="S50" s="33">
        <v>51636</v>
      </c>
      <c r="T50" s="33">
        <v>651845</v>
      </c>
      <c r="U50" s="33">
        <v>59550</v>
      </c>
      <c r="V50" s="33">
        <v>689271.39581400005</v>
      </c>
      <c r="W50" s="33">
        <v>57417.984916000001</v>
      </c>
      <c r="X50" s="34">
        <v>733980.21475100005</v>
      </c>
      <c r="Y50" s="10">
        <v>59835.655361999998</v>
      </c>
    </row>
    <row r="51" spans="1:25" s="3" customFormat="1">
      <c r="A51" s="51" t="s">
        <v>34</v>
      </c>
      <c r="B51" s="9"/>
      <c r="C51" s="9"/>
      <c r="D51" s="9"/>
      <c r="E51" s="9"/>
      <c r="F51" s="9"/>
      <c r="G51" s="9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X51" s="58"/>
    </row>
    <row r="52" spans="1:25">
      <c r="A52" s="51" t="s">
        <v>35</v>
      </c>
      <c r="B52" s="11"/>
      <c r="C52" s="11"/>
      <c r="D52" s="11"/>
      <c r="E52" s="11"/>
      <c r="F52" s="11"/>
      <c r="G52" s="11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34"/>
      <c r="Y52" s="10"/>
    </row>
    <row r="53" spans="1:25" s="3" customFormat="1">
      <c r="A53" s="51" t="s">
        <v>36</v>
      </c>
      <c r="B53" s="9">
        <v>102613.7</v>
      </c>
      <c r="C53" s="9">
        <v>14626.4</v>
      </c>
      <c r="D53" s="9"/>
      <c r="E53" s="9">
        <v>111297</v>
      </c>
      <c r="F53" s="9">
        <v>20302</v>
      </c>
      <c r="G53" s="9"/>
      <c r="H53" s="8">
        <v>160891</v>
      </c>
      <c r="I53" s="8">
        <v>26291</v>
      </c>
      <c r="J53" s="8">
        <v>266973</v>
      </c>
      <c r="K53" s="8">
        <v>26477</v>
      </c>
      <c r="L53" s="18">
        <v>300561.80810000002</v>
      </c>
      <c r="M53" s="18">
        <v>33979.755499999999</v>
      </c>
      <c r="N53" s="18">
        <v>465680.50040000002</v>
      </c>
      <c r="O53" s="18">
        <v>52423.5147</v>
      </c>
      <c r="P53" s="8">
        <v>616301</v>
      </c>
      <c r="Q53" s="8">
        <v>52159</v>
      </c>
      <c r="R53" s="8">
        <v>571528</v>
      </c>
      <c r="S53" s="8">
        <v>51636</v>
      </c>
      <c r="T53" s="8">
        <v>651845</v>
      </c>
      <c r="U53" s="8">
        <v>59550</v>
      </c>
      <c r="V53" s="8">
        <v>689271.39581400005</v>
      </c>
      <c r="W53" s="8">
        <v>57417.984916000001</v>
      </c>
      <c r="X53" s="58">
        <v>733980.21475100005</v>
      </c>
      <c r="Y53" s="3">
        <v>59835.655361999998</v>
      </c>
    </row>
    <row r="54" spans="1:25">
      <c r="A54" s="50"/>
      <c r="B54" s="11"/>
      <c r="C54" s="11"/>
      <c r="D54" s="11"/>
      <c r="E54" s="11"/>
      <c r="F54" s="11"/>
      <c r="G54" s="11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34"/>
      <c r="Y54" s="10"/>
    </row>
    <row r="55" spans="1:25" s="3" customFormat="1">
      <c r="A55" s="47" t="s">
        <v>37</v>
      </c>
      <c r="B55" s="9"/>
      <c r="C55" s="9"/>
      <c r="D55" s="9"/>
      <c r="E55" s="9"/>
      <c r="F55" s="9"/>
      <c r="G55" s="9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58"/>
    </row>
    <row r="56" spans="1:25">
      <c r="A56" s="47" t="s">
        <v>38</v>
      </c>
      <c r="B56" s="37">
        <f>+B59+B60+B61+B64+B66+B67+B68+B70+B72</f>
        <v>16365.899999999998</v>
      </c>
      <c r="C56" s="37">
        <f>+C59+C60+C61+C64+C66+C67+C68+C70+C72</f>
        <v>143311.4</v>
      </c>
      <c r="D56" s="37">
        <f>+D59+D60+D61+D64+D66+D67+D68+D70+D72</f>
        <v>0</v>
      </c>
      <c r="E56" s="37">
        <f>+E59+E60+E61+E64+E66+E67+E68+E70+E72-2</f>
        <v>19122</v>
      </c>
      <c r="F56" s="37">
        <f>+F59+F60+F61+F64+F66+F67+F68+F70+F72</f>
        <v>198149</v>
      </c>
      <c r="G56" s="37">
        <f>+G59+G60+G61+G64+G66+G67+G68+G70+G72</f>
        <v>0</v>
      </c>
      <c r="H56" s="37">
        <f>+H59+H60+H61+H64+H66+H67+H68+H70+H72-1</f>
        <v>32196</v>
      </c>
      <c r="I56" s="37">
        <f>+I59+I60+I61+I64+I66+I67+I68+I70+I72</f>
        <v>240918</v>
      </c>
      <c r="J56" s="37">
        <f>+J59+J60+J61+J64+J66+J67+J68+J70+J72</f>
        <v>96026</v>
      </c>
      <c r="K56" s="37">
        <f>SUM(K59,K60,K61,K64,K66,K67,K68,K70,K72)</f>
        <v>186397</v>
      </c>
      <c r="L56" s="37">
        <f>SUM(L59,L60,L61,L64,L66,L67,L68,L70,L72)</f>
        <v>66995.358399999997</v>
      </c>
      <c r="M56" s="37">
        <f>SUM(M59,M60,M61,M64,M66,M67,M68,M70,M72)</f>
        <v>277288.58640000003</v>
      </c>
      <c r="N56" s="37">
        <f>SUM(N59,N60,N61,N64,N66,N67,N68,N70,N72)</f>
        <v>56611.101300000009</v>
      </c>
      <c r="O56" s="37">
        <f>SUM(O59,O60,O61,O64,O66,O67,O68,O70,O72)</f>
        <v>341090.24280000001</v>
      </c>
      <c r="P56" s="33">
        <v>95612</v>
      </c>
      <c r="Q56" s="33">
        <v>420023</v>
      </c>
      <c r="R56" s="33">
        <v>98907</v>
      </c>
      <c r="S56" s="33">
        <v>455737</v>
      </c>
      <c r="T56" s="33">
        <v>130249</v>
      </c>
      <c r="U56" s="33">
        <v>362423</v>
      </c>
      <c r="V56" s="33">
        <v>142802.23802399999</v>
      </c>
      <c r="W56" s="33">
        <v>382906.77491000004</v>
      </c>
      <c r="X56" s="34">
        <v>190334.26097800001</v>
      </c>
      <c r="Y56" s="10">
        <v>403102.57026099996</v>
      </c>
    </row>
    <row r="57" spans="1:25" s="3" customFormat="1">
      <c r="A57" s="51" t="s">
        <v>39</v>
      </c>
      <c r="B57" s="9"/>
      <c r="C57" s="9"/>
      <c r="D57" s="9"/>
      <c r="E57" s="9" t="s">
        <v>226</v>
      </c>
      <c r="F57" s="9"/>
      <c r="G57" s="9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X57" s="58"/>
    </row>
    <row r="58" spans="1:25">
      <c r="A58" s="51" t="s">
        <v>40</v>
      </c>
      <c r="B58" s="11"/>
      <c r="C58" s="11"/>
      <c r="D58" s="11"/>
      <c r="E58" s="11"/>
      <c r="F58" s="11"/>
      <c r="G58" s="11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34"/>
      <c r="Y58" s="10"/>
    </row>
    <row r="59" spans="1:25" s="3" customFormat="1">
      <c r="A59" s="51" t="s">
        <v>41</v>
      </c>
      <c r="B59" s="9">
        <v>61.3</v>
      </c>
      <c r="C59" s="9">
        <v>8993.1</v>
      </c>
      <c r="D59" s="9"/>
      <c r="E59" s="9">
        <v>122</v>
      </c>
      <c r="F59" s="9">
        <v>8381</v>
      </c>
      <c r="G59" s="9"/>
      <c r="H59" s="8">
        <v>168</v>
      </c>
      <c r="I59" s="8">
        <v>10394</v>
      </c>
      <c r="J59" s="8">
        <v>185</v>
      </c>
      <c r="K59" s="8">
        <v>11930</v>
      </c>
      <c r="L59" s="18">
        <v>163.90979999999999</v>
      </c>
      <c r="M59" s="18">
        <v>12537.290199999999</v>
      </c>
      <c r="N59" s="18">
        <v>255.8509</v>
      </c>
      <c r="O59" s="18">
        <v>5798.0518000000002</v>
      </c>
      <c r="P59" s="8">
        <v>227</v>
      </c>
      <c r="Q59" s="8">
        <v>5131</v>
      </c>
      <c r="R59" s="8">
        <v>229</v>
      </c>
      <c r="S59" s="8">
        <v>7263</v>
      </c>
      <c r="T59" s="8">
        <v>200</v>
      </c>
      <c r="U59" s="8">
        <v>9520</v>
      </c>
      <c r="V59" s="8">
        <v>186.104287</v>
      </c>
      <c r="W59" s="8">
        <v>13874.476654</v>
      </c>
      <c r="X59" s="58">
        <v>193.14056099999999</v>
      </c>
      <c r="Y59" s="3">
        <v>21271.455496999999</v>
      </c>
    </row>
    <row r="60" spans="1:25">
      <c r="A60" s="51" t="s">
        <v>42</v>
      </c>
      <c r="B60" s="11">
        <v>1203.0999999999999</v>
      </c>
      <c r="C60" s="11">
        <v>34417.699999999997</v>
      </c>
      <c r="D60" s="11"/>
      <c r="E60" s="11">
        <v>1793</v>
      </c>
      <c r="F60" s="11">
        <v>58521</v>
      </c>
      <c r="G60" s="11"/>
      <c r="H60" s="12">
        <v>7540</v>
      </c>
      <c r="I60" s="12">
        <v>48132</v>
      </c>
      <c r="J60" s="12">
        <v>61865</v>
      </c>
      <c r="K60" s="12">
        <v>4910</v>
      </c>
      <c r="L60" s="17">
        <v>30674.798200000001</v>
      </c>
      <c r="M60" s="17">
        <v>60394.872199999998</v>
      </c>
      <c r="N60" s="17">
        <v>6991.6731</v>
      </c>
      <c r="O60" s="17">
        <v>95828.888500000001</v>
      </c>
      <c r="P60" s="12">
        <v>34910</v>
      </c>
      <c r="Q60" s="12">
        <v>95315</v>
      </c>
      <c r="R60" s="12">
        <v>27863</v>
      </c>
      <c r="S60" s="12">
        <v>82545</v>
      </c>
      <c r="T60" s="12">
        <v>41887</v>
      </c>
      <c r="U60" s="12">
        <v>65747</v>
      </c>
      <c r="V60" s="12">
        <v>45625.220849999998</v>
      </c>
      <c r="W60" s="12">
        <v>116078.02905</v>
      </c>
      <c r="X60" s="34">
        <v>74175.608468999999</v>
      </c>
      <c r="Y60" s="10">
        <v>101191.830027</v>
      </c>
    </row>
    <row r="61" spans="1:25" s="3" customFormat="1">
      <c r="A61" s="51" t="s">
        <v>43</v>
      </c>
      <c r="B61" s="9">
        <v>1350.6</v>
      </c>
      <c r="C61" s="9">
        <v>401.2</v>
      </c>
      <c r="D61" s="9"/>
      <c r="E61" s="9">
        <v>1894</v>
      </c>
      <c r="F61" s="9">
        <v>423</v>
      </c>
      <c r="G61" s="9"/>
      <c r="H61" s="8">
        <v>2432</v>
      </c>
      <c r="I61" s="8">
        <v>840</v>
      </c>
      <c r="J61" s="8">
        <v>3761</v>
      </c>
      <c r="K61" s="8">
        <v>970</v>
      </c>
      <c r="L61" s="18">
        <v>5842.1064999999999</v>
      </c>
      <c r="M61" s="18">
        <v>1269.6831</v>
      </c>
      <c r="N61" s="18">
        <v>9343.2183000000005</v>
      </c>
      <c r="O61" s="18">
        <v>1759.7607</v>
      </c>
      <c r="P61" s="8">
        <v>10493</v>
      </c>
      <c r="Q61" s="8">
        <v>2939</v>
      </c>
      <c r="R61" s="8">
        <v>10716</v>
      </c>
      <c r="S61" s="8">
        <v>5732</v>
      </c>
      <c r="T61" s="8">
        <v>15516</v>
      </c>
      <c r="U61" s="8">
        <v>8487</v>
      </c>
      <c r="V61" s="8">
        <v>13989.0923</v>
      </c>
      <c r="W61" s="8">
        <v>12676.065875</v>
      </c>
      <c r="X61" s="58">
        <v>15422.760881</v>
      </c>
      <c r="Y61" s="3">
        <v>10867.727075000001</v>
      </c>
    </row>
    <row r="62" spans="1:25">
      <c r="A62" s="51"/>
      <c r="B62" s="11"/>
      <c r="C62" s="11"/>
      <c r="D62" s="11"/>
      <c r="E62" s="11"/>
      <c r="F62" s="11"/>
      <c r="G62" s="11"/>
      <c r="H62" s="12"/>
      <c r="I62" s="12"/>
      <c r="J62" s="12"/>
      <c r="K62" s="12"/>
      <c r="L62" s="17"/>
      <c r="M62" s="17"/>
      <c r="N62" s="17"/>
      <c r="O62" s="17"/>
      <c r="P62" s="12"/>
      <c r="Q62" s="12"/>
      <c r="R62" s="12"/>
      <c r="S62" s="12"/>
      <c r="T62" s="12"/>
      <c r="U62" s="12"/>
      <c r="V62" s="12"/>
      <c r="W62" s="12"/>
      <c r="X62" s="34"/>
      <c r="Y62" s="10"/>
    </row>
    <row r="63" spans="1:25" s="3" customFormat="1">
      <c r="A63" s="47" t="s">
        <v>44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X63" s="58"/>
    </row>
    <row r="64" spans="1:25">
      <c r="A64" s="47" t="s">
        <v>45</v>
      </c>
      <c r="B64" s="11">
        <v>1203.4000000000001</v>
      </c>
      <c r="C64" s="11">
        <v>6004.9</v>
      </c>
      <c r="D64" s="11"/>
      <c r="E64" s="11">
        <v>1252</v>
      </c>
      <c r="F64" s="11">
        <v>6784</v>
      </c>
      <c r="G64" s="11"/>
      <c r="H64" s="12">
        <v>1399</v>
      </c>
      <c r="I64" s="12">
        <v>11013</v>
      </c>
      <c r="J64" s="12">
        <v>1450</v>
      </c>
      <c r="K64" s="12">
        <v>10164</v>
      </c>
      <c r="L64" s="17">
        <v>1730.2727</v>
      </c>
      <c r="M64" s="17">
        <v>12550.6458</v>
      </c>
      <c r="N64" s="17">
        <v>2127.8625999999999</v>
      </c>
      <c r="O64" s="17">
        <v>18745.232899999999</v>
      </c>
      <c r="P64" s="12">
        <v>2155</v>
      </c>
      <c r="Q64" s="12">
        <v>22120</v>
      </c>
      <c r="R64" s="12">
        <v>2695</v>
      </c>
      <c r="S64" s="12">
        <v>28083</v>
      </c>
      <c r="T64" s="12">
        <v>4001</v>
      </c>
      <c r="U64" s="12">
        <v>29965</v>
      </c>
      <c r="V64" s="12">
        <v>3873.8718140000001</v>
      </c>
      <c r="W64" s="12">
        <v>33135.969489000003</v>
      </c>
      <c r="X64" s="34">
        <v>3690.008335</v>
      </c>
      <c r="Y64" s="10">
        <v>34811.685511000003</v>
      </c>
    </row>
    <row r="65" spans="1:25" s="3" customFormat="1">
      <c r="A65" s="47" t="s">
        <v>46</v>
      </c>
      <c r="B65" s="9"/>
      <c r="C65" s="9"/>
      <c r="D65" s="9"/>
      <c r="E65" s="9"/>
      <c r="F65" s="9"/>
      <c r="G65" s="9"/>
      <c r="H65" s="8"/>
      <c r="I65" s="8"/>
      <c r="J65" s="8"/>
      <c r="K65" s="8"/>
      <c r="L65" s="18"/>
      <c r="M65" s="18"/>
      <c r="N65" s="18"/>
      <c r="O65" s="18"/>
      <c r="P65" s="8"/>
      <c r="Q65" s="8"/>
      <c r="R65" s="8"/>
      <c r="S65" s="8"/>
      <c r="T65" s="8"/>
      <c r="U65" s="8"/>
      <c r="V65" s="8"/>
      <c r="X65" s="58"/>
    </row>
    <row r="66" spans="1:25">
      <c r="A66" s="47" t="s">
        <v>47</v>
      </c>
      <c r="B66" s="11">
        <v>1405.9</v>
      </c>
      <c r="C66" s="11">
        <v>8783.9</v>
      </c>
      <c r="D66" s="11"/>
      <c r="E66" s="11">
        <v>1557</v>
      </c>
      <c r="F66" s="11">
        <v>8690</v>
      </c>
      <c r="G66" s="11"/>
      <c r="H66" s="12">
        <v>1760</v>
      </c>
      <c r="I66" s="12">
        <v>12544</v>
      </c>
      <c r="J66" s="12">
        <v>2239</v>
      </c>
      <c r="K66" s="12">
        <v>13005</v>
      </c>
      <c r="L66" s="17">
        <v>2955.5907999999999</v>
      </c>
      <c r="M66" s="17">
        <v>12200.5416</v>
      </c>
      <c r="N66" s="17">
        <v>3579.7674000000002</v>
      </c>
      <c r="O66" s="17">
        <v>18586.928</v>
      </c>
      <c r="P66" s="12">
        <v>4245</v>
      </c>
      <c r="Q66" s="12">
        <v>20892</v>
      </c>
      <c r="R66" s="12">
        <v>4565</v>
      </c>
      <c r="S66" s="12">
        <v>27381</v>
      </c>
      <c r="T66" s="12">
        <v>4592</v>
      </c>
      <c r="U66" s="12">
        <v>30895</v>
      </c>
      <c r="V66" s="12">
        <v>5137.1174410000003</v>
      </c>
      <c r="W66" s="12">
        <v>32010.396502</v>
      </c>
      <c r="X66" s="34">
        <v>5494.4928879999998</v>
      </c>
      <c r="Y66" s="10">
        <v>33102.623723999997</v>
      </c>
    </row>
    <row r="67" spans="1:25" s="3" customFormat="1">
      <c r="A67" s="47" t="s">
        <v>48</v>
      </c>
      <c r="B67" s="9">
        <v>1162.2</v>
      </c>
      <c r="C67" s="9">
        <v>8883</v>
      </c>
      <c r="D67" s="9"/>
      <c r="E67" s="9">
        <v>1723</v>
      </c>
      <c r="F67" s="9">
        <v>9392</v>
      </c>
      <c r="G67" s="9"/>
      <c r="H67" s="8">
        <v>2595</v>
      </c>
      <c r="I67" s="8">
        <v>11841</v>
      </c>
      <c r="J67" s="8">
        <v>2652</v>
      </c>
      <c r="K67" s="8">
        <v>13906</v>
      </c>
      <c r="L67" s="18">
        <v>4027.7008000000001</v>
      </c>
      <c r="M67" s="18">
        <v>15569.6441</v>
      </c>
      <c r="N67" s="18">
        <v>5471.7776999999996</v>
      </c>
      <c r="O67" s="18">
        <v>22247.554899999999</v>
      </c>
      <c r="P67" s="8">
        <v>6638</v>
      </c>
      <c r="Q67" s="8">
        <v>27707</v>
      </c>
      <c r="R67" s="8">
        <v>6978</v>
      </c>
      <c r="S67" s="8">
        <v>32670</v>
      </c>
      <c r="T67" s="8">
        <v>7618</v>
      </c>
      <c r="U67" s="8">
        <v>35911</v>
      </c>
      <c r="V67" s="8">
        <v>9008.1849500000008</v>
      </c>
      <c r="W67" s="8">
        <v>37265.869126999998</v>
      </c>
      <c r="X67" s="58">
        <v>10007.391437</v>
      </c>
      <c r="Y67" s="3">
        <v>42123.069919000001</v>
      </c>
    </row>
    <row r="68" spans="1:25">
      <c r="A68" s="47" t="s">
        <v>49</v>
      </c>
      <c r="B68" s="11">
        <v>5048.8999999999996</v>
      </c>
      <c r="C68" s="11">
        <v>2767.8</v>
      </c>
      <c r="D68" s="11"/>
      <c r="E68" s="11">
        <v>5795</v>
      </c>
      <c r="F68" s="11">
        <v>3506</v>
      </c>
      <c r="G68" s="11"/>
      <c r="H68" s="12">
        <v>9025</v>
      </c>
      <c r="I68" s="12">
        <v>5626</v>
      </c>
      <c r="J68" s="12">
        <v>14090</v>
      </c>
      <c r="K68" s="12">
        <v>6151</v>
      </c>
      <c r="L68" s="17">
        <v>11746.216200000001</v>
      </c>
      <c r="M68" s="17">
        <v>8496.7648000000008</v>
      </c>
      <c r="N68" s="17">
        <v>15138.5995</v>
      </c>
      <c r="O68" s="17">
        <v>14972.71</v>
      </c>
      <c r="P68" s="12">
        <v>17700</v>
      </c>
      <c r="Q68" s="12">
        <v>19694</v>
      </c>
      <c r="R68" s="12">
        <v>25984</v>
      </c>
      <c r="S68" s="12">
        <v>24745</v>
      </c>
      <c r="T68" s="12">
        <v>33225</v>
      </c>
      <c r="U68" s="12">
        <v>23152</v>
      </c>
      <c r="V68" s="12">
        <v>36670.630274000003</v>
      </c>
      <c r="W68" s="12">
        <v>20976.151094000001</v>
      </c>
      <c r="X68" s="34">
        <v>45128.024256999997</v>
      </c>
      <c r="Y68" s="10">
        <v>20921.773904999998</v>
      </c>
    </row>
    <row r="69" spans="1:25" s="3" customFormat="1">
      <c r="A69" s="47" t="s">
        <v>50</v>
      </c>
      <c r="B69" s="9"/>
      <c r="C69" s="9"/>
      <c r="D69" s="9"/>
      <c r="E69" s="9"/>
      <c r="F69" s="9"/>
      <c r="G69" s="9"/>
      <c r="H69" s="8"/>
      <c r="I69" s="8"/>
      <c r="J69" s="8"/>
      <c r="K69" s="8"/>
      <c r="L69" s="18"/>
      <c r="M69" s="18"/>
      <c r="N69" s="18"/>
      <c r="O69" s="18"/>
      <c r="P69" s="8"/>
      <c r="Q69" s="8"/>
      <c r="R69" s="8"/>
      <c r="S69" s="8"/>
      <c r="T69" s="8"/>
      <c r="U69" s="8"/>
      <c r="V69" s="8"/>
      <c r="X69" s="58"/>
    </row>
    <row r="70" spans="1:25">
      <c r="A70" s="47" t="s">
        <v>51</v>
      </c>
      <c r="B70" s="11">
        <v>3902.2</v>
      </c>
      <c r="C70" s="11">
        <v>56208.2</v>
      </c>
      <c r="D70" s="11"/>
      <c r="E70" s="11">
        <v>4347</v>
      </c>
      <c r="F70" s="11">
        <v>83133</v>
      </c>
      <c r="G70" s="11"/>
      <c r="H70" s="12">
        <v>6094</v>
      </c>
      <c r="I70" s="12">
        <v>105917</v>
      </c>
      <c r="J70" s="12">
        <v>8619</v>
      </c>
      <c r="K70" s="12">
        <v>81917</v>
      </c>
      <c r="L70" s="17">
        <v>8604.9835000000003</v>
      </c>
      <c r="M70" s="17">
        <v>114417.2415</v>
      </c>
      <c r="N70" s="17">
        <v>11886.5316</v>
      </c>
      <c r="O70" s="17">
        <v>123086.9287</v>
      </c>
      <c r="P70" s="12">
        <v>16776</v>
      </c>
      <c r="Q70" s="12">
        <v>175924</v>
      </c>
      <c r="R70" s="12">
        <v>17395</v>
      </c>
      <c r="S70" s="12">
        <v>185974</v>
      </c>
      <c r="T70" s="12">
        <v>20226</v>
      </c>
      <c r="U70" s="12">
        <v>100062</v>
      </c>
      <c r="V70" s="12">
        <v>24999.858684999999</v>
      </c>
      <c r="W70" s="12">
        <v>52366.231684999999</v>
      </c>
      <c r="X70" s="34">
        <v>33165.287056000001</v>
      </c>
      <c r="Y70" s="10">
        <v>74572.707838000002</v>
      </c>
    </row>
    <row r="71" spans="1:25" s="3" customFormat="1">
      <c r="A71" s="47" t="s">
        <v>52</v>
      </c>
      <c r="B71" s="9"/>
      <c r="C71" s="9"/>
      <c r="D71" s="9"/>
      <c r="E71" s="9"/>
      <c r="F71" s="9"/>
      <c r="G71" s="9"/>
      <c r="H71" s="8"/>
      <c r="I71" s="8"/>
      <c r="J71" s="8"/>
      <c r="K71" s="8"/>
      <c r="L71" s="18"/>
      <c r="M71" s="18"/>
      <c r="N71" s="18"/>
      <c r="O71" s="18"/>
      <c r="P71" s="8"/>
      <c r="Q71" s="8"/>
      <c r="R71" s="8"/>
      <c r="S71" s="8"/>
      <c r="T71" s="8"/>
      <c r="U71" s="8"/>
      <c r="V71" s="8"/>
      <c r="X71" s="58"/>
    </row>
    <row r="72" spans="1:25">
      <c r="A72" s="47" t="s">
        <v>53</v>
      </c>
      <c r="B72" s="11">
        <v>1028.3</v>
      </c>
      <c r="C72" s="11">
        <v>16851.599999999999</v>
      </c>
      <c r="D72" s="11"/>
      <c r="E72" s="11">
        <v>641</v>
      </c>
      <c r="F72" s="11">
        <v>19319</v>
      </c>
      <c r="G72" s="11"/>
      <c r="H72" s="12">
        <v>1184</v>
      </c>
      <c r="I72" s="12">
        <v>34611</v>
      </c>
      <c r="J72" s="12">
        <v>1165</v>
      </c>
      <c r="K72" s="12">
        <v>43444</v>
      </c>
      <c r="L72" s="17">
        <v>1249.7799</v>
      </c>
      <c r="M72" s="17">
        <v>39851.903100000003</v>
      </c>
      <c r="N72" s="17">
        <v>1815.8202000000001</v>
      </c>
      <c r="O72" s="17">
        <v>40064.187299999998</v>
      </c>
      <c r="P72" s="12">
        <v>2470</v>
      </c>
      <c r="Q72" s="12">
        <v>50302</v>
      </c>
      <c r="R72" s="12">
        <v>2484</v>
      </c>
      <c r="S72" s="12">
        <v>61345</v>
      </c>
      <c r="T72" s="12">
        <v>2985</v>
      </c>
      <c r="U72" s="12">
        <v>58686</v>
      </c>
      <c r="V72" s="12">
        <v>3312.1574230000001</v>
      </c>
      <c r="W72" s="12">
        <v>64523.585434000001</v>
      </c>
      <c r="X72" s="34">
        <v>3057.547094</v>
      </c>
      <c r="Y72" s="10">
        <v>64239.696765000001</v>
      </c>
    </row>
    <row r="73" spans="1:25" s="3" customFormat="1">
      <c r="A73" s="50"/>
      <c r="B73" s="9"/>
      <c r="C73" s="9"/>
      <c r="D73" s="9"/>
      <c r="E73" s="9"/>
      <c r="F73" s="9"/>
      <c r="G73" s="9"/>
      <c r="H73" s="8"/>
      <c r="I73" s="8"/>
      <c r="J73" s="8"/>
      <c r="K73" s="8"/>
      <c r="L73" s="18"/>
      <c r="M73" s="18"/>
      <c r="N73" s="18"/>
      <c r="O73" s="18"/>
      <c r="P73" s="8"/>
      <c r="Q73" s="8"/>
      <c r="R73" s="8"/>
      <c r="S73" s="8"/>
      <c r="T73" s="8"/>
      <c r="U73" s="8"/>
      <c r="V73" s="8"/>
      <c r="W73" s="8"/>
      <c r="X73" s="58"/>
    </row>
    <row r="74" spans="1:25">
      <c r="A74" s="47" t="s">
        <v>54</v>
      </c>
      <c r="B74" s="37">
        <f>+B76+B77+B80</f>
        <v>3097692.9000000004</v>
      </c>
      <c r="C74" s="37">
        <f>+C76+C77+C80</f>
        <v>1128526.1000000001</v>
      </c>
      <c r="D74" s="37">
        <f t="shared" ref="D74:I74" si="3">+D76+D77+D80</f>
        <v>0</v>
      </c>
      <c r="E74" s="37">
        <f>+E76+E77+E80-1</f>
        <v>3715740</v>
      </c>
      <c r="F74" s="37">
        <f t="shared" si="3"/>
        <v>1497658</v>
      </c>
      <c r="G74" s="37">
        <f t="shared" si="3"/>
        <v>0</v>
      </c>
      <c r="H74" s="37">
        <f t="shared" si="3"/>
        <v>4993012</v>
      </c>
      <c r="I74" s="37">
        <f t="shared" si="3"/>
        <v>1579041</v>
      </c>
      <c r="J74" s="37">
        <f t="shared" ref="J74:O74" si="4">+J76+J77+J80</f>
        <v>4847205</v>
      </c>
      <c r="K74" s="37">
        <f t="shared" si="4"/>
        <v>1734027</v>
      </c>
      <c r="L74" s="37">
        <f t="shared" si="4"/>
        <v>5611036.2336999997</v>
      </c>
      <c r="M74" s="37">
        <f t="shared" si="4"/>
        <v>2235604.3788999999</v>
      </c>
      <c r="N74" s="37">
        <f t="shared" si="4"/>
        <v>8764960.2301000003</v>
      </c>
      <c r="O74" s="37">
        <f t="shared" si="4"/>
        <v>3082655.3894999996</v>
      </c>
      <c r="P74" s="33">
        <v>10423818</v>
      </c>
      <c r="Q74" s="33">
        <v>3604515</v>
      </c>
      <c r="R74" s="33">
        <v>11520138</v>
      </c>
      <c r="S74" s="33">
        <v>4175828</v>
      </c>
      <c r="T74" s="33">
        <v>10150875</v>
      </c>
      <c r="U74" s="33">
        <v>3691642</v>
      </c>
      <c r="V74" s="33">
        <v>6841652.2768759998</v>
      </c>
      <c r="W74" s="33">
        <v>2205387.5491439998</v>
      </c>
      <c r="X74" s="34">
        <v>7351835.4567729998</v>
      </c>
      <c r="Y74" s="10">
        <v>2431149.5009920001</v>
      </c>
    </row>
    <row r="75" spans="1:25" s="3" customFormat="1">
      <c r="A75" s="47" t="s">
        <v>55</v>
      </c>
      <c r="B75" s="9"/>
      <c r="C75" s="9"/>
      <c r="D75" s="9"/>
      <c r="E75" s="9"/>
      <c r="F75" s="9"/>
      <c r="G75" s="9"/>
      <c r="H75" s="8"/>
      <c r="I75" s="8"/>
      <c r="J75" s="8"/>
      <c r="K75" s="8"/>
      <c r="L75" s="18"/>
      <c r="M75" s="18"/>
      <c r="N75" s="18"/>
      <c r="O75" s="18"/>
      <c r="P75" s="8"/>
      <c r="Q75" s="8"/>
      <c r="R75" s="8"/>
      <c r="S75" s="8"/>
      <c r="T75" s="8"/>
      <c r="U75" s="8"/>
      <c r="V75" s="8"/>
      <c r="X75" s="58"/>
    </row>
    <row r="76" spans="1:25">
      <c r="A76" s="47" t="s">
        <v>56</v>
      </c>
      <c r="B76" s="11">
        <v>38872.9</v>
      </c>
      <c r="C76" s="11">
        <v>52511.1</v>
      </c>
      <c r="D76" s="11"/>
      <c r="E76" s="11">
        <v>56628</v>
      </c>
      <c r="F76" s="11">
        <v>47983</v>
      </c>
      <c r="G76" s="11"/>
      <c r="H76" s="12">
        <v>111414</v>
      </c>
      <c r="I76" s="12">
        <v>57649</v>
      </c>
      <c r="J76" s="12">
        <v>79612</v>
      </c>
      <c r="K76" s="12">
        <v>52466</v>
      </c>
      <c r="L76" s="17">
        <v>83888.1976</v>
      </c>
      <c r="M76" s="17">
        <v>57886.977299999999</v>
      </c>
      <c r="N76" s="17">
        <v>164680.1145</v>
      </c>
      <c r="O76" s="17">
        <v>76611.950400000002</v>
      </c>
      <c r="P76" s="12">
        <v>164932</v>
      </c>
      <c r="Q76" s="12">
        <v>99688</v>
      </c>
      <c r="R76" s="12">
        <v>143157</v>
      </c>
      <c r="S76" s="12">
        <v>118546</v>
      </c>
      <c r="T76" s="12">
        <v>166086</v>
      </c>
      <c r="U76" s="12">
        <v>119928</v>
      </c>
      <c r="V76" s="12">
        <v>168467.399439</v>
      </c>
      <c r="W76" s="12">
        <v>121303.186699</v>
      </c>
      <c r="X76" s="34">
        <v>145772.12317100001</v>
      </c>
      <c r="Y76" s="10">
        <v>129205.548667</v>
      </c>
    </row>
    <row r="77" spans="1:25" s="3" customFormat="1">
      <c r="A77" s="47" t="s">
        <v>57</v>
      </c>
      <c r="B77" s="9">
        <v>259747.3</v>
      </c>
      <c r="C77" s="9">
        <v>220595.1</v>
      </c>
      <c r="D77" s="9"/>
      <c r="E77" s="9">
        <v>187058</v>
      </c>
      <c r="F77" s="9">
        <v>280895</v>
      </c>
      <c r="G77" s="9"/>
      <c r="H77" s="8">
        <v>214124</v>
      </c>
      <c r="I77" s="8">
        <v>248150</v>
      </c>
      <c r="J77" s="8">
        <v>215805</v>
      </c>
      <c r="K77" s="8">
        <v>313025</v>
      </c>
      <c r="L77" s="18">
        <v>249270.9583</v>
      </c>
      <c r="M77" s="18">
        <v>238554.9613</v>
      </c>
      <c r="N77" s="18">
        <v>320623.33519999997</v>
      </c>
      <c r="O77" s="18">
        <v>262173.07799999998</v>
      </c>
      <c r="P77" s="8">
        <v>398030</v>
      </c>
      <c r="Q77" s="8">
        <v>129154</v>
      </c>
      <c r="R77" s="8">
        <v>393865</v>
      </c>
      <c r="S77" s="8">
        <v>133451</v>
      </c>
      <c r="T77" s="8">
        <v>450401</v>
      </c>
      <c r="U77" s="8">
        <v>60606</v>
      </c>
      <c r="V77" s="8">
        <v>352966.02703300002</v>
      </c>
      <c r="W77" s="8">
        <v>45238.287995999999</v>
      </c>
      <c r="X77" s="58">
        <v>286938.93178699998</v>
      </c>
      <c r="Y77" s="3">
        <v>127176.58452600001</v>
      </c>
    </row>
    <row r="78" spans="1:25">
      <c r="A78" s="47" t="s">
        <v>58</v>
      </c>
      <c r="B78" s="11"/>
      <c r="C78" s="11"/>
      <c r="D78" s="11"/>
      <c r="E78" s="11"/>
      <c r="F78" s="11"/>
      <c r="G78" s="11"/>
      <c r="H78" s="12"/>
      <c r="I78" s="12"/>
      <c r="J78" s="12"/>
      <c r="K78" s="12"/>
      <c r="L78" s="17"/>
      <c r="M78" s="17"/>
      <c r="N78" s="17"/>
      <c r="O78" s="17"/>
      <c r="P78" s="12"/>
      <c r="Q78" s="12"/>
      <c r="R78" s="12"/>
      <c r="S78" s="12"/>
      <c r="T78" s="12"/>
      <c r="U78" s="12"/>
      <c r="V78" s="12"/>
      <c r="W78" s="10"/>
      <c r="X78" s="34"/>
      <c r="Y78" s="10"/>
    </row>
    <row r="79" spans="1:25" s="3" customFormat="1">
      <c r="A79" s="47" t="s">
        <v>59</v>
      </c>
      <c r="B79" s="9"/>
      <c r="C79" s="9"/>
      <c r="D79" s="9"/>
      <c r="E79" s="9"/>
      <c r="F79" s="9"/>
      <c r="G79" s="9"/>
      <c r="H79" s="8"/>
      <c r="I79" s="8"/>
      <c r="J79" s="8"/>
      <c r="K79" s="8"/>
      <c r="L79" s="18"/>
      <c r="M79" s="18"/>
      <c r="N79" s="18"/>
      <c r="O79" s="18"/>
      <c r="P79" s="8"/>
      <c r="Q79" s="8"/>
      <c r="R79" s="8"/>
      <c r="S79" s="8"/>
      <c r="T79" s="8"/>
      <c r="U79" s="8"/>
      <c r="V79" s="8"/>
      <c r="W79" s="8"/>
      <c r="X79" s="58"/>
    </row>
    <row r="80" spans="1:25">
      <c r="A80" s="47" t="s">
        <v>60</v>
      </c>
      <c r="B80" s="11">
        <v>2799072.7</v>
      </c>
      <c r="C80" s="11">
        <v>855419.9</v>
      </c>
      <c r="D80" s="11"/>
      <c r="E80" s="11">
        <v>3472055</v>
      </c>
      <c r="F80" s="11">
        <v>1168780</v>
      </c>
      <c r="G80" s="11"/>
      <c r="H80" s="12">
        <v>4667474</v>
      </c>
      <c r="I80" s="12">
        <v>1273242</v>
      </c>
      <c r="J80" s="12">
        <v>4551788</v>
      </c>
      <c r="K80" s="12">
        <v>1368536</v>
      </c>
      <c r="L80" s="17">
        <v>5277877.0778000001</v>
      </c>
      <c r="M80" s="17">
        <v>1939162.4402999999</v>
      </c>
      <c r="N80" s="17">
        <v>8279656.7803999996</v>
      </c>
      <c r="O80" s="17">
        <v>2743870.3610999999</v>
      </c>
      <c r="P80" s="12">
        <v>9860856</v>
      </c>
      <c r="Q80" s="12">
        <v>3375673</v>
      </c>
      <c r="R80" s="12">
        <v>10983116</v>
      </c>
      <c r="S80" s="12">
        <v>3923831</v>
      </c>
      <c r="T80" s="12">
        <v>9534388</v>
      </c>
      <c r="U80" s="12">
        <v>3511108</v>
      </c>
      <c r="V80" s="12">
        <v>6320218.8504039999</v>
      </c>
      <c r="W80" s="12">
        <v>2038846.0744489999</v>
      </c>
      <c r="X80" s="34">
        <v>6919124.401815</v>
      </c>
      <c r="Y80" s="10">
        <v>2174767.3677989999</v>
      </c>
    </row>
    <row r="81" spans="1:25" s="3" customFormat="1">
      <c r="A81" s="50"/>
      <c r="B81" s="9"/>
      <c r="C81" s="9"/>
      <c r="D81" s="9"/>
      <c r="E81" s="9"/>
      <c r="F81" s="9"/>
      <c r="G81" s="9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58"/>
    </row>
    <row r="82" spans="1:25">
      <c r="A82" s="47" t="s">
        <v>220</v>
      </c>
      <c r="B82" s="11"/>
      <c r="C82" s="11"/>
      <c r="D82" s="11"/>
      <c r="E82" s="11"/>
      <c r="F82" s="11"/>
      <c r="G82" s="11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34"/>
      <c r="Y82" s="10"/>
    </row>
    <row r="83" spans="1:25" s="3" customFormat="1">
      <c r="A83" s="47" t="s">
        <v>221</v>
      </c>
      <c r="B83" s="35">
        <f t="shared" ref="B83:H83" si="5">SUM(B86:B101)</f>
        <v>665053</v>
      </c>
      <c r="C83" s="35">
        <f t="shared" si="5"/>
        <v>577262</v>
      </c>
      <c r="D83" s="35">
        <f t="shared" si="5"/>
        <v>0</v>
      </c>
      <c r="E83" s="35">
        <f>SUM(E86:E101)-1</f>
        <v>794411</v>
      </c>
      <c r="F83" s="35">
        <f>SUM(F86:F101)-1</f>
        <v>649174</v>
      </c>
      <c r="G83" s="35">
        <f t="shared" si="5"/>
        <v>0</v>
      </c>
      <c r="H83" s="35">
        <f t="shared" si="5"/>
        <v>1387065</v>
      </c>
      <c r="I83" s="35">
        <f>SUM(I86:I101)-1</f>
        <v>840524</v>
      </c>
      <c r="J83" s="35">
        <f>SUM(J86:J101)+1</f>
        <v>1155871</v>
      </c>
      <c r="K83" s="35">
        <f>SUM(K86:K101)</f>
        <v>865782</v>
      </c>
      <c r="L83" s="35">
        <f>SUM(L86:L101)</f>
        <v>1340060.5223000001</v>
      </c>
      <c r="M83" s="35">
        <f>SUM(M86:M101)</f>
        <v>1051843.3857</v>
      </c>
      <c r="N83" s="35">
        <f>SUM(N86:N101)</f>
        <v>1826904.0084999998</v>
      </c>
      <c r="O83" s="35">
        <f>SUM(O86:O101)</f>
        <v>1378640.4525999997</v>
      </c>
      <c r="P83" s="36">
        <v>2022631</v>
      </c>
      <c r="Q83" s="36">
        <v>1691238</v>
      </c>
      <c r="R83" s="36">
        <v>2170622</v>
      </c>
      <c r="S83" s="36">
        <v>1985512</v>
      </c>
      <c r="T83" s="36">
        <v>2358013</v>
      </c>
      <c r="U83" s="36">
        <v>2050851</v>
      </c>
      <c r="V83" s="36">
        <v>2419439.9149190001</v>
      </c>
      <c r="W83" s="36">
        <v>2200813.4649710003</v>
      </c>
      <c r="X83" s="58">
        <v>2302389.7593419999</v>
      </c>
      <c r="Y83" s="3">
        <v>2304345.4400840001</v>
      </c>
    </row>
    <row r="84" spans="1:25">
      <c r="A84" s="51" t="s">
        <v>61</v>
      </c>
      <c r="B84" s="11"/>
      <c r="C84" s="11"/>
      <c r="D84" s="11"/>
      <c r="E84" s="11"/>
      <c r="F84" s="11"/>
      <c r="G84" s="11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0"/>
      <c r="X84" s="34"/>
      <c r="Y84" s="10"/>
    </row>
    <row r="85" spans="1:25" s="3" customFormat="1">
      <c r="A85" s="51" t="s">
        <v>62</v>
      </c>
      <c r="B85" s="9"/>
      <c r="C85" s="9"/>
      <c r="D85" s="9"/>
      <c r="E85" s="9"/>
      <c r="F85" s="9"/>
      <c r="G85" s="9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58"/>
    </row>
    <row r="86" spans="1:25">
      <c r="A86" s="51" t="s">
        <v>63</v>
      </c>
      <c r="B86" s="11">
        <v>114732.7</v>
      </c>
      <c r="C86" s="11">
        <v>36286.300000000003</v>
      </c>
      <c r="D86" s="11"/>
      <c r="E86" s="11">
        <v>113928</v>
      </c>
      <c r="F86" s="11">
        <v>33167</v>
      </c>
      <c r="G86" s="11"/>
      <c r="H86" s="12">
        <v>214921</v>
      </c>
      <c r="I86" s="12">
        <v>51656</v>
      </c>
      <c r="J86" s="12">
        <v>162697</v>
      </c>
      <c r="K86" s="12">
        <v>45397</v>
      </c>
      <c r="L86" s="17">
        <v>172361.04889999999</v>
      </c>
      <c r="M86" s="17">
        <v>85611.260500000004</v>
      </c>
      <c r="N86" s="17">
        <v>277915.95740000001</v>
      </c>
      <c r="O86" s="17">
        <v>86894.692999999999</v>
      </c>
      <c r="P86" s="12">
        <v>287704</v>
      </c>
      <c r="Q86" s="12">
        <v>71760</v>
      </c>
      <c r="R86" s="12">
        <v>290631</v>
      </c>
      <c r="S86" s="12">
        <v>82579</v>
      </c>
      <c r="T86" s="12">
        <v>314132</v>
      </c>
      <c r="U86" s="12">
        <v>87492</v>
      </c>
      <c r="V86" s="12">
        <v>331695.80409799999</v>
      </c>
      <c r="W86" s="12">
        <v>79134.018131000004</v>
      </c>
      <c r="X86" s="34">
        <v>316536.49364900001</v>
      </c>
      <c r="Y86" s="10">
        <v>91378.871062000006</v>
      </c>
    </row>
    <row r="87" spans="1:25" s="3" customFormat="1">
      <c r="A87" s="51" t="s">
        <v>64</v>
      </c>
      <c r="B87" s="9">
        <v>273297.5</v>
      </c>
      <c r="C87" s="9">
        <v>259496.4</v>
      </c>
      <c r="D87" s="9"/>
      <c r="E87" s="9">
        <v>326419</v>
      </c>
      <c r="F87" s="9">
        <v>288698</v>
      </c>
      <c r="G87" s="9"/>
      <c r="H87" s="8">
        <v>388528</v>
      </c>
      <c r="I87" s="8">
        <v>340579</v>
      </c>
      <c r="J87" s="8">
        <v>445055</v>
      </c>
      <c r="K87" s="8">
        <v>352413</v>
      </c>
      <c r="L87" s="18">
        <v>575497.96739999996</v>
      </c>
      <c r="M87" s="18">
        <v>413180.05729999999</v>
      </c>
      <c r="N87" s="18">
        <v>691440.1128</v>
      </c>
      <c r="O87" s="18">
        <v>561792.53749999998</v>
      </c>
      <c r="P87" s="8">
        <v>854391</v>
      </c>
      <c r="Q87" s="8">
        <v>664854</v>
      </c>
      <c r="R87" s="8">
        <v>1031569</v>
      </c>
      <c r="S87" s="8">
        <v>735648</v>
      </c>
      <c r="T87" s="8">
        <v>1083198</v>
      </c>
      <c r="U87" s="8">
        <v>736026</v>
      </c>
      <c r="V87" s="8">
        <v>1019860.87772</v>
      </c>
      <c r="W87" s="8">
        <v>756010.64118000004</v>
      </c>
      <c r="X87" s="58">
        <v>1037975.6657210001</v>
      </c>
      <c r="Y87" s="3">
        <v>786117.873425</v>
      </c>
    </row>
    <row r="88" spans="1:25">
      <c r="A88" s="51" t="s">
        <v>65</v>
      </c>
      <c r="B88" s="11">
        <v>29138.3</v>
      </c>
      <c r="C88" s="11">
        <v>143801</v>
      </c>
      <c r="D88" s="11"/>
      <c r="E88" s="11">
        <v>28186</v>
      </c>
      <c r="F88" s="11">
        <v>167117</v>
      </c>
      <c r="G88" s="11"/>
      <c r="H88" s="12">
        <v>42622</v>
      </c>
      <c r="I88" s="12">
        <v>233793</v>
      </c>
      <c r="J88" s="12">
        <v>51966</v>
      </c>
      <c r="K88" s="12">
        <v>245663</v>
      </c>
      <c r="L88" s="17">
        <v>55044.668899999997</v>
      </c>
      <c r="M88" s="17">
        <v>303832.20549999998</v>
      </c>
      <c r="N88" s="17">
        <v>81311.420800000007</v>
      </c>
      <c r="O88" s="17">
        <v>408168.58809999999</v>
      </c>
      <c r="P88" s="12">
        <v>95225</v>
      </c>
      <c r="Q88" s="12">
        <v>547737</v>
      </c>
      <c r="R88" s="12">
        <v>93714</v>
      </c>
      <c r="S88" s="12">
        <v>674037</v>
      </c>
      <c r="T88" s="12">
        <v>99613</v>
      </c>
      <c r="U88" s="12">
        <v>708151</v>
      </c>
      <c r="V88" s="12">
        <v>107420.822369</v>
      </c>
      <c r="W88" s="12">
        <v>844810.64200500003</v>
      </c>
      <c r="X88" s="34">
        <v>115150.304476</v>
      </c>
      <c r="Y88" s="10">
        <v>867054.89561699994</v>
      </c>
    </row>
    <row r="89" spans="1:25" s="3" customFormat="1">
      <c r="A89" s="51" t="s">
        <v>66</v>
      </c>
      <c r="B89" s="9">
        <v>121185.5</v>
      </c>
      <c r="C89" s="9">
        <v>492.9</v>
      </c>
      <c r="D89" s="9"/>
      <c r="E89" s="9">
        <v>184541</v>
      </c>
      <c r="F89" s="9">
        <v>1044</v>
      </c>
      <c r="G89" s="9"/>
      <c r="H89" s="8">
        <v>548374</v>
      </c>
      <c r="I89" s="8">
        <v>3373</v>
      </c>
      <c r="J89" s="8">
        <v>284798</v>
      </c>
      <c r="K89" s="8">
        <v>5122</v>
      </c>
      <c r="L89" s="18">
        <v>283217.41090000002</v>
      </c>
      <c r="M89" s="18">
        <v>2364.8009000000002</v>
      </c>
      <c r="N89" s="18">
        <v>449960.33970000001</v>
      </c>
      <c r="O89" s="18">
        <v>3973.6759000000002</v>
      </c>
      <c r="P89" s="8">
        <v>404125</v>
      </c>
      <c r="Q89" s="8">
        <v>4796</v>
      </c>
      <c r="R89" s="8">
        <v>326395</v>
      </c>
      <c r="S89" s="8">
        <v>4922</v>
      </c>
      <c r="T89" s="8">
        <v>391062</v>
      </c>
      <c r="U89" s="8">
        <v>5548</v>
      </c>
      <c r="V89" s="8">
        <v>459731.05951499997</v>
      </c>
      <c r="W89" s="8">
        <v>6733.6733709999999</v>
      </c>
      <c r="X89" s="58">
        <v>287541.86551600002</v>
      </c>
      <c r="Y89" s="3">
        <v>4655.4057590000002</v>
      </c>
    </row>
    <row r="90" spans="1:25">
      <c r="A90" s="51" t="s">
        <v>67</v>
      </c>
      <c r="B90" s="11">
        <v>27206.1</v>
      </c>
      <c r="C90" s="11">
        <v>45623.199999999997</v>
      </c>
      <c r="D90" s="11"/>
      <c r="E90" s="11">
        <v>30306</v>
      </c>
      <c r="F90" s="11">
        <v>53274</v>
      </c>
      <c r="G90" s="11"/>
      <c r="H90" s="12">
        <v>38244</v>
      </c>
      <c r="I90" s="12">
        <v>58995</v>
      </c>
      <c r="J90" s="12">
        <v>43280</v>
      </c>
      <c r="K90" s="12">
        <v>65559</v>
      </c>
      <c r="L90" s="17">
        <v>54335.851900000001</v>
      </c>
      <c r="M90" s="17">
        <v>77196.205300000001</v>
      </c>
      <c r="N90" s="17">
        <v>70966.782000000007</v>
      </c>
      <c r="O90" s="17">
        <v>93363.356700000004</v>
      </c>
      <c r="P90" s="12">
        <v>80038</v>
      </c>
      <c r="Q90" s="12">
        <v>113718</v>
      </c>
      <c r="R90" s="12">
        <v>92536</v>
      </c>
      <c r="S90" s="12">
        <v>154549</v>
      </c>
      <c r="T90" s="12">
        <v>98205</v>
      </c>
      <c r="U90" s="12">
        <v>172059</v>
      </c>
      <c r="V90" s="12">
        <v>104668.431447</v>
      </c>
      <c r="W90" s="12">
        <v>161648.695955</v>
      </c>
      <c r="X90" s="34">
        <v>111858.244003</v>
      </c>
      <c r="Y90" s="10">
        <v>171894.21609199999</v>
      </c>
    </row>
    <row r="91" spans="1:25" s="3" customFormat="1">
      <c r="A91" s="51" t="s">
        <v>68</v>
      </c>
      <c r="B91" s="9"/>
      <c r="C91" s="9"/>
      <c r="D91" s="9"/>
      <c r="E91" s="9"/>
      <c r="F91" s="9"/>
      <c r="G91" s="9"/>
      <c r="H91" s="8"/>
      <c r="I91" s="8"/>
      <c r="J91" s="8"/>
      <c r="K91" s="8"/>
      <c r="L91" s="18"/>
      <c r="M91" s="18"/>
      <c r="N91" s="18"/>
      <c r="O91" s="18"/>
      <c r="P91" s="8"/>
      <c r="Q91" s="8"/>
      <c r="R91" s="8"/>
      <c r="S91" s="8"/>
      <c r="T91" s="8"/>
      <c r="U91" s="8"/>
      <c r="V91" s="8"/>
      <c r="X91" s="58"/>
    </row>
    <row r="92" spans="1:25">
      <c r="A92" s="51" t="s">
        <v>69</v>
      </c>
      <c r="B92" s="11">
        <v>8485.4</v>
      </c>
      <c r="C92" s="11">
        <v>24429.7</v>
      </c>
      <c r="D92" s="11"/>
      <c r="E92" s="11">
        <v>9606</v>
      </c>
      <c r="F92" s="11">
        <v>26164</v>
      </c>
      <c r="G92" s="11"/>
      <c r="H92" s="12">
        <v>14037</v>
      </c>
      <c r="I92" s="12">
        <v>39054</v>
      </c>
      <c r="J92" s="12">
        <v>14272</v>
      </c>
      <c r="K92" s="12">
        <v>39158</v>
      </c>
      <c r="L92" s="17">
        <v>18669.714199999999</v>
      </c>
      <c r="M92" s="17">
        <v>44187.446100000001</v>
      </c>
      <c r="N92" s="17">
        <v>24941.256600000001</v>
      </c>
      <c r="O92" s="17">
        <v>61540.696000000004</v>
      </c>
      <c r="P92" s="12">
        <v>31172</v>
      </c>
      <c r="Q92" s="12">
        <v>83288</v>
      </c>
      <c r="R92" s="12">
        <v>34983</v>
      </c>
      <c r="S92" s="12">
        <v>882847</v>
      </c>
      <c r="T92" s="12">
        <v>38567</v>
      </c>
      <c r="U92" s="12">
        <v>89277</v>
      </c>
      <c r="V92" s="12">
        <v>42272.239941</v>
      </c>
      <c r="W92" s="12">
        <v>97326.555164999998</v>
      </c>
      <c r="X92" s="34">
        <v>45767.665621</v>
      </c>
      <c r="Y92" s="10">
        <v>105865.604383</v>
      </c>
    </row>
    <row r="93" spans="1:25" s="3" customFormat="1">
      <c r="A93" s="51" t="s">
        <v>70</v>
      </c>
      <c r="B93" s="9"/>
      <c r="C93" s="9"/>
      <c r="D93" s="9"/>
      <c r="E93" s="9"/>
      <c r="F93" s="9"/>
      <c r="G93" s="9"/>
      <c r="H93" s="8"/>
      <c r="I93" s="8"/>
      <c r="J93" s="8"/>
      <c r="K93" s="8"/>
      <c r="L93" s="18"/>
      <c r="M93" s="18"/>
      <c r="N93" s="18"/>
      <c r="O93" s="18"/>
      <c r="P93" s="8"/>
      <c r="Q93" s="8"/>
      <c r="R93" s="8"/>
      <c r="S93" s="8"/>
      <c r="T93" s="8"/>
      <c r="U93" s="8"/>
      <c r="V93" s="8"/>
      <c r="X93" s="58"/>
    </row>
    <row r="94" spans="1:25">
      <c r="A94" s="51" t="s">
        <v>71</v>
      </c>
      <c r="B94" s="11"/>
      <c r="C94" s="11"/>
      <c r="D94" s="11"/>
      <c r="E94" s="11"/>
      <c r="F94" s="11"/>
      <c r="G94" s="11"/>
      <c r="H94" s="12"/>
      <c r="I94" s="12"/>
      <c r="J94" s="12"/>
      <c r="K94" s="12"/>
      <c r="L94" s="17"/>
      <c r="M94" s="17"/>
      <c r="N94" s="17"/>
      <c r="O94" s="17"/>
      <c r="P94" s="12"/>
      <c r="Q94" s="12"/>
      <c r="R94" s="12"/>
      <c r="S94" s="12"/>
      <c r="T94" s="12"/>
      <c r="U94" s="12"/>
      <c r="V94" s="12"/>
      <c r="W94" s="12"/>
      <c r="X94" s="34"/>
      <c r="Y94" s="10"/>
    </row>
    <row r="95" spans="1:25" s="3" customFormat="1">
      <c r="A95" s="51" t="s">
        <v>72</v>
      </c>
      <c r="B95" s="9">
        <v>10211.200000000001</v>
      </c>
      <c r="C95" s="9">
        <v>6156.8</v>
      </c>
      <c r="D95" s="9"/>
      <c r="E95" s="9">
        <v>11210</v>
      </c>
      <c r="F95" s="9">
        <v>7218</v>
      </c>
      <c r="G95" s="9"/>
      <c r="H95" s="8">
        <v>13112</v>
      </c>
      <c r="I95" s="8">
        <v>12809</v>
      </c>
      <c r="J95" s="8">
        <v>15753</v>
      </c>
      <c r="K95" s="8">
        <v>12413</v>
      </c>
      <c r="L95" s="18">
        <v>18574.983</v>
      </c>
      <c r="M95" s="18">
        <v>15612.4753</v>
      </c>
      <c r="N95" s="18">
        <v>24359.4074</v>
      </c>
      <c r="O95" s="18">
        <v>22760.125599999999</v>
      </c>
      <c r="P95" s="8">
        <v>30055</v>
      </c>
      <c r="Q95" s="8">
        <v>26759</v>
      </c>
      <c r="R95" s="8">
        <v>34646</v>
      </c>
      <c r="S95" s="8">
        <v>31438</v>
      </c>
      <c r="T95" s="8">
        <v>41062</v>
      </c>
      <c r="U95" s="8">
        <v>31883</v>
      </c>
      <c r="V95" s="8">
        <v>41683.749050999999</v>
      </c>
      <c r="W95" s="8">
        <v>31633.656361000001</v>
      </c>
      <c r="X95" s="58">
        <v>43971.20478</v>
      </c>
      <c r="Y95" s="3">
        <v>34758.763573999997</v>
      </c>
    </row>
    <row r="96" spans="1:25">
      <c r="A96" s="51" t="s">
        <v>73</v>
      </c>
      <c r="B96" s="11"/>
      <c r="C96" s="11"/>
      <c r="D96" s="11"/>
      <c r="E96" s="11"/>
      <c r="F96" s="11"/>
      <c r="G96" s="11"/>
      <c r="H96" s="12"/>
      <c r="I96" s="12"/>
      <c r="J96" s="12"/>
      <c r="K96" s="12"/>
      <c r="L96" s="17"/>
      <c r="M96" s="17"/>
      <c r="N96" s="17"/>
      <c r="O96" s="17"/>
      <c r="P96" s="12"/>
      <c r="Q96" s="12"/>
      <c r="R96" s="12"/>
      <c r="S96" s="12"/>
      <c r="T96" s="12"/>
      <c r="U96" s="12"/>
      <c r="V96" s="12"/>
      <c r="W96" s="10"/>
      <c r="X96" s="34"/>
      <c r="Y96" s="10"/>
    </row>
    <row r="97" spans="1:25" s="3" customFormat="1">
      <c r="A97" s="51" t="s">
        <v>74</v>
      </c>
      <c r="B97" s="9">
        <v>4726.1000000000004</v>
      </c>
      <c r="C97" s="9">
        <v>5904.1</v>
      </c>
      <c r="D97" s="9"/>
      <c r="E97" s="9">
        <v>5145</v>
      </c>
      <c r="F97" s="9">
        <v>9605</v>
      </c>
      <c r="G97" s="9"/>
      <c r="H97" s="8">
        <v>6804</v>
      </c>
      <c r="I97" s="8">
        <v>9531</v>
      </c>
      <c r="J97" s="8">
        <v>8309</v>
      </c>
      <c r="K97" s="8">
        <v>9272</v>
      </c>
      <c r="L97" s="18">
        <v>10308.9611</v>
      </c>
      <c r="M97" s="18">
        <v>10958.3889</v>
      </c>
      <c r="N97" s="18">
        <v>12926.5921</v>
      </c>
      <c r="O97" s="18">
        <v>9883.9920999999995</v>
      </c>
      <c r="P97" s="8">
        <v>15825</v>
      </c>
      <c r="Q97" s="8">
        <v>16509</v>
      </c>
      <c r="R97" s="8">
        <v>19230</v>
      </c>
      <c r="S97" s="8">
        <v>20172</v>
      </c>
      <c r="T97" s="8">
        <v>21764</v>
      </c>
      <c r="U97" s="8">
        <v>19118</v>
      </c>
      <c r="V97" s="8">
        <v>23966.842803</v>
      </c>
      <c r="W97" s="8">
        <v>16332.647140999999</v>
      </c>
      <c r="X97" s="58">
        <v>23604.621868999999</v>
      </c>
      <c r="Y97" s="3">
        <v>16857.565239</v>
      </c>
    </row>
    <row r="98" spans="1:25">
      <c r="A98" s="51" t="s">
        <v>75</v>
      </c>
      <c r="B98" s="11"/>
      <c r="C98" s="11"/>
      <c r="D98" s="11"/>
      <c r="E98" s="11"/>
      <c r="F98" s="11"/>
      <c r="G98" s="11"/>
      <c r="H98" s="12"/>
      <c r="I98" s="12"/>
      <c r="J98" s="12"/>
      <c r="K98" s="12"/>
      <c r="L98" s="17"/>
      <c r="M98" s="17"/>
      <c r="N98" s="17"/>
      <c r="O98" s="17"/>
      <c r="P98" s="12"/>
      <c r="Q98" s="12"/>
      <c r="R98" s="12"/>
      <c r="S98" s="12"/>
      <c r="T98" s="12"/>
      <c r="U98" s="12"/>
      <c r="V98" s="12"/>
      <c r="W98" s="10"/>
      <c r="X98" s="34"/>
      <c r="Y98" s="10"/>
    </row>
    <row r="99" spans="1:25" s="3" customFormat="1">
      <c r="A99" s="51" t="s">
        <v>76</v>
      </c>
      <c r="B99" s="9">
        <v>489.8</v>
      </c>
      <c r="C99" s="9">
        <v>1652</v>
      </c>
      <c r="D99" s="9"/>
      <c r="E99" s="9">
        <v>327</v>
      </c>
      <c r="F99" s="9">
        <v>2194</v>
      </c>
      <c r="G99" s="9"/>
      <c r="H99" s="8">
        <v>395</v>
      </c>
      <c r="I99" s="8">
        <v>2905</v>
      </c>
      <c r="J99" s="8">
        <v>667</v>
      </c>
      <c r="K99" s="8">
        <v>3228</v>
      </c>
      <c r="L99" s="18">
        <v>470.40539999999999</v>
      </c>
      <c r="M99" s="18">
        <v>3466.8672000000001</v>
      </c>
      <c r="N99" s="18">
        <v>474.27699999999999</v>
      </c>
      <c r="O99" s="18">
        <v>3682.0648000000001</v>
      </c>
      <c r="P99" s="8">
        <v>563</v>
      </c>
      <c r="Q99" s="8">
        <v>4882</v>
      </c>
      <c r="R99" s="8">
        <v>838</v>
      </c>
      <c r="S99" s="8">
        <v>5637</v>
      </c>
      <c r="T99" s="8">
        <v>642</v>
      </c>
      <c r="U99" s="8">
        <v>5174</v>
      </c>
      <c r="V99" s="8">
        <v>674.47267999999997</v>
      </c>
      <c r="W99" s="8">
        <v>5370.194665</v>
      </c>
      <c r="X99" s="58">
        <v>661.86893299999997</v>
      </c>
      <c r="Y99" s="3">
        <v>6820.4960499999997</v>
      </c>
    </row>
    <row r="100" spans="1:25">
      <c r="A100" s="51" t="s">
        <v>77</v>
      </c>
      <c r="B100" s="11">
        <v>11678.6</v>
      </c>
      <c r="C100" s="11">
        <v>1324.4</v>
      </c>
      <c r="D100" s="11"/>
      <c r="E100" s="11">
        <v>11170</v>
      </c>
      <c r="F100" s="11">
        <v>1009</v>
      </c>
      <c r="G100" s="11"/>
      <c r="H100" s="12">
        <v>13148</v>
      </c>
      <c r="I100" s="12">
        <v>1682</v>
      </c>
      <c r="J100" s="12">
        <v>13280</v>
      </c>
      <c r="K100" s="12">
        <v>1444</v>
      </c>
      <c r="L100" s="17">
        <v>12230.4774</v>
      </c>
      <c r="M100" s="17">
        <v>1344.9901</v>
      </c>
      <c r="N100" s="17">
        <v>14059.966200000001</v>
      </c>
      <c r="O100" s="17">
        <v>1735.0703000000001</v>
      </c>
      <c r="P100" s="12">
        <v>17038</v>
      </c>
      <c r="Q100" s="12">
        <v>1480</v>
      </c>
      <c r="R100" s="12">
        <v>15007</v>
      </c>
      <c r="S100" s="12">
        <v>1303</v>
      </c>
      <c r="T100" s="12">
        <v>14835</v>
      </c>
      <c r="U100" s="12">
        <v>1801</v>
      </c>
      <c r="V100" s="12">
        <v>15391.667167</v>
      </c>
      <c r="W100" s="12">
        <v>982.02254300000004</v>
      </c>
      <c r="X100" s="34">
        <v>12902.497380999999</v>
      </c>
      <c r="Y100" s="10">
        <v>1024.1340949999999</v>
      </c>
    </row>
    <row r="101" spans="1:25" s="3" customFormat="1">
      <c r="A101" s="51" t="s">
        <v>78</v>
      </c>
      <c r="B101" s="9">
        <v>63901.8</v>
      </c>
      <c r="C101" s="9">
        <v>52095.199999999997</v>
      </c>
      <c r="D101" s="9"/>
      <c r="E101" s="9">
        <v>73574</v>
      </c>
      <c r="F101" s="9">
        <v>59685</v>
      </c>
      <c r="G101" s="9"/>
      <c r="H101" s="8">
        <v>106880</v>
      </c>
      <c r="I101" s="8">
        <v>86148</v>
      </c>
      <c r="J101" s="8">
        <v>115793</v>
      </c>
      <c r="K101" s="8">
        <v>86113</v>
      </c>
      <c r="L101" s="18">
        <v>139349.03320000001</v>
      </c>
      <c r="M101" s="18">
        <v>94088.688599999994</v>
      </c>
      <c r="N101" s="18">
        <v>178547.8965</v>
      </c>
      <c r="O101" s="18">
        <v>124845.6526</v>
      </c>
      <c r="P101" s="8">
        <v>206497</v>
      </c>
      <c r="Q101" s="8">
        <v>155455</v>
      </c>
      <c r="R101" s="8">
        <v>231074</v>
      </c>
      <c r="S101" s="8">
        <v>186943</v>
      </c>
      <c r="T101" s="8">
        <v>254935</v>
      </c>
      <c r="U101" s="8">
        <v>194323</v>
      </c>
      <c r="V101" s="8">
        <v>272073.94812800002</v>
      </c>
      <c r="W101" s="8">
        <v>200830.71845399999</v>
      </c>
      <c r="X101" s="58">
        <v>306419.32739300001</v>
      </c>
      <c r="Y101" s="3">
        <v>217917.61478800001</v>
      </c>
    </row>
    <row r="102" spans="1:25">
      <c r="A102" s="50"/>
      <c r="B102" s="11"/>
      <c r="C102" s="11"/>
      <c r="D102" s="11"/>
      <c r="E102" s="11"/>
      <c r="F102" s="11"/>
      <c r="G102" s="11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34"/>
      <c r="Y102" s="10"/>
    </row>
    <row r="103" spans="1:25" s="3" customFormat="1">
      <c r="A103" s="47" t="s">
        <v>79</v>
      </c>
      <c r="B103" s="35">
        <f>+B104+B105</f>
        <v>184372.4</v>
      </c>
      <c r="C103" s="35">
        <f>+C104+C105</f>
        <v>178001.3</v>
      </c>
      <c r="D103" s="35">
        <f>+D104+D105</f>
        <v>0</v>
      </c>
      <c r="E103" s="35">
        <f>+E104+E105-1</f>
        <v>225373</v>
      </c>
      <c r="F103" s="35">
        <f>+F104+F105</f>
        <v>168214</v>
      </c>
      <c r="G103" s="35"/>
      <c r="H103" s="35">
        <f>+H104+H105+1</f>
        <v>277822</v>
      </c>
      <c r="I103" s="35">
        <f t="shared" ref="I103:O103" si="6">+I104+I105</f>
        <v>185418</v>
      </c>
      <c r="J103" s="35">
        <f t="shared" si="6"/>
        <v>347632</v>
      </c>
      <c r="K103" s="35">
        <f t="shared" si="6"/>
        <v>193822</v>
      </c>
      <c r="L103" s="35">
        <f t="shared" si="6"/>
        <v>477867.47019999998</v>
      </c>
      <c r="M103" s="35">
        <f t="shared" si="6"/>
        <v>267422.84759999998</v>
      </c>
      <c r="N103" s="35">
        <f t="shared" si="6"/>
        <v>590480.72530000005</v>
      </c>
      <c r="O103" s="35">
        <f t="shared" si="6"/>
        <v>380331.68729999999</v>
      </c>
      <c r="P103" s="36">
        <v>720687</v>
      </c>
      <c r="Q103" s="36">
        <v>431210</v>
      </c>
      <c r="R103" s="36">
        <v>818505</v>
      </c>
      <c r="S103" s="36">
        <v>503758</v>
      </c>
      <c r="T103" s="36">
        <v>912615</v>
      </c>
      <c r="U103" s="36">
        <v>476796</v>
      </c>
      <c r="V103" s="36">
        <v>936309.62659</v>
      </c>
      <c r="W103" s="36">
        <v>498903.56848199997</v>
      </c>
      <c r="X103" s="58">
        <v>970741.32219700003</v>
      </c>
      <c r="Y103" s="3">
        <v>522202.30573600001</v>
      </c>
    </row>
    <row r="104" spans="1:25">
      <c r="A104" s="51" t="s">
        <v>80</v>
      </c>
      <c r="B104" s="11">
        <v>133867.79999999999</v>
      </c>
      <c r="C104" s="11">
        <v>124054.8</v>
      </c>
      <c r="D104" s="11"/>
      <c r="E104" s="11">
        <v>165578</v>
      </c>
      <c r="F104" s="11">
        <v>112188</v>
      </c>
      <c r="G104" s="11"/>
      <c r="H104" s="12">
        <v>203854</v>
      </c>
      <c r="I104" s="12">
        <v>115019</v>
      </c>
      <c r="J104" s="12">
        <v>261289</v>
      </c>
      <c r="K104" s="12">
        <v>130115</v>
      </c>
      <c r="L104" s="17">
        <v>344770.9754</v>
      </c>
      <c r="M104" s="17">
        <v>181500.94500000001</v>
      </c>
      <c r="N104" s="17">
        <v>405779.13</v>
      </c>
      <c r="O104" s="17">
        <v>253116.0668</v>
      </c>
      <c r="P104" s="12">
        <v>522831</v>
      </c>
      <c r="Q104" s="12">
        <v>280206</v>
      </c>
      <c r="R104" s="12">
        <v>610718</v>
      </c>
      <c r="S104" s="12">
        <v>341538</v>
      </c>
      <c r="T104" s="12">
        <v>713978</v>
      </c>
      <c r="U104" s="12">
        <v>310221</v>
      </c>
      <c r="V104" s="12">
        <v>745662.840921</v>
      </c>
      <c r="W104" s="12">
        <v>343813.66632199998</v>
      </c>
      <c r="X104" s="34">
        <v>775734.59958200005</v>
      </c>
      <c r="Y104" s="10">
        <v>355020.51909100002</v>
      </c>
    </row>
    <row r="105" spans="1:25" s="3" customFormat="1">
      <c r="A105" s="51" t="s">
        <v>81</v>
      </c>
      <c r="B105" s="9">
        <v>50504.6</v>
      </c>
      <c r="C105" s="9">
        <v>53946.5</v>
      </c>
      <c r="D105" s="9"/>
      <c r="E105" s="9">
        <v>59796</v>
      </c>
      <c r="F105" s="9">
        <v>56026</v>
      </c>
      <c r="G105" s="9"/>
      <c r="H105" s="8">
        <v>73967</v>
      </c>
      <c r="I105" s="8">
        <v>70399</v>
      </c>
      <c r="J105" s="8">
        <v>86343</v>
      </c>
      <c r="K105" s="8">
        <v>63707</v>
      </c>
      <c r="L105" s="18">
        <v>133096.49479999999</v>
      </c>
      <c r="M105" s="18">
        <v>85921.902600000001</v>
      </c>
      <c r="N105" s="18">
        <v>184701.59529999999</v>
      </c>
      <c r="O105" s="18">
        <v>127215.6205</v>
      </c>
      <c r="P105" s="8">
        <v>197857</v>
      </c>
      <c r="Q105" s="8">
        <v>151005</v>
      </c>
      <c r="R105" s="8">
        <v>207787</v>
      </c>
      <c r="S105" s="8">
        <v>162220</v>
      </c>
      <c r="T105" s="8">
        <v>198697</v>
      </c>
      <c r="U105" s="8">
        <v>166576</v>
      </c>
      <c r="V105" s="8">
        <v>190646.785669</v>
      </c>
      <c r="W105" s="8">
        <v>155089.90216</v>
      </c>
      <c r="X105" s="58">
        <v>195006.72261500001</v>
      </c>
      <c r="Y105" s="3">
        <v>167181.78664499999</v>
      </c>
    </row>
    <row r="106" spans="1:25">
      <c r="A106" s="51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34"/>
      <c r="Y106" s="10"/>
    </row>
    <row r="107" spans="1:25" s="3" customFormat="1">
      <c r="A107" s="50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58"/>
    </row>
    <row r="108" spans="1:25">
      <c r="A108" s="47" t="s">
        <v>82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34"/>
      <c r="Y108" s="10"/>
    </row>
    <row r="109" spans="1:25" s="3" customFormat="1">
      <c r="A109" s="47" t="s">
        <v>83</v>
      </c>
      <c r="B109" s="35">
        <f>SUM(B111:B115)</f>
        <v>19129.399999999998</v>
      </c>
      <c r="C109" s="35">
        <f t="shared" ref="C109:I109" si="7">SUM(C111:C115)</f>
        <v>88611.7</v>
      </c>
      <c r="D109" s="35">
        <f t="shared" si="7"/>
        <v>0</v>
      </c>
      <c r="E109" s="35">
        <f>SUM(E111:E115)</f>
        <v>20651</v>
      </c>
      <c r="F109" s="35">
        <f>SUM(F111:F115)+1</f>
        <v>90891</v>
      </c>
      <c r="G109" s="35">
        <f t="shared" si="7"/>
        <v>0</v>
      </c>
      <c r="H109" s="35">
        <f>SUM(H111:H115)-1</f>
        <v>25525</v>
      </c>
      <c r="I109" s="35">
        <f t="shared" si="7"/>
        <v>106344</v>
      </c>
      <c r="J109" s="35">
        <f t="shared" ref="J109:O109" si="8">SUM(J111:J115)</f>
        <v>23866</v>
      </c>
      <c r="K109" s="35">
        <f t="shared" si="8"/>
        <v>98551</v>
      </c>
      <c r="L109" s="35">
        <f t="shared" si="8"/>
        <v>29499.807399999998</v>
      </c>
      <c r="M109" s="35">
        <f t="shared" si="8"/>
        <v>110471.72719999999</v>
      </c>
      <c r="N109" s="35">
        <f t="shared" si="8"/>
        <v>37494.095399999998</v>
      </c>
      <c r="O109" s="35">
        <f t="shared" si="8"/>
        <v>146524.41940000001</v>
      </c>
      <c r="P109" s="36">
        <v>41613</v>
      </c>
      <c r="Q109" s="36">
        <v>173603</v>
      </c>
      <c r="R109" s="36">
        <v>52144</v>
      </c>
      <c r="S109" s="36">
        <v>221095</v>
      </c>
      <c r="T109" s="36">
        <v>64601</v>
      </c>
      <c r="U109" s="36">
        <v>236566</v>
      </c>
      <c r="V109" s="36">
        <v>64492.751744999994</v>
      </c>
      <c r="W109" s="36">
        <v>225051.04736900001</v>
      </c>
      <c r="X109" s="58">
        <v>62273.580247999998</v>
      </c>
      <c r="Y109" s="3">
        <v>217520.913417</v>
      </c>
    </row>
    <row r="110" spans="1:25">
      <c r="A110" s="51" t="s">
        <v>84</v>
      </c>
      <c r="B110" s="11"/>
      <c r="C110" s="11"/>
      <c r="D110" s="11"/>
      <c r="E110" s="11"/>
      <c r="F110" s="11"/>
      <c r="G110" s="11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0"/>
      <c r="X110" s="34"/>
      <c r="Y110" s="10"/>
    </row>
    <row r="111" spans="1:25" s="3" customFormat="1">
      <c r="A111" s="51" t="s">
        <v>85</v>
      </c>
      <c r="B111" s="9">
        <v>16766.599999999999</v>
      </c>
      <c r="C111" s="9">
        <v>33581.800000000003</v>
      </c>
      <c r="D111" s="9"/>
      <c r="E111" s="9">
        <v>17473</v>
      </c>
      <c r="F111" s="9">
        <v>33833</v>
      </c>
      <c r="G111" s="9"/>
      <c r="H111" s="8">
        <v>21109</v>
      </c>
      <c r="I111" s="8">
        <v>33363</v>
      </c>
      <c r="J111" s="8">
        <v>19265</v>
      </c>
      <c r="K111" s="8">
        <v>30430</v>
      </c>
      <c r="L111" s="18">
        <v>22592.4159</v>
      </c>
      <c r="M111" s="18">
        <v>38528.276599999997</v>
      </c>
      <c r="N111" s="18">
        <v>25888.5177</v>
      </c>
      <c r="O111" s="18">
        <v>49264.7284</v>
      </c>
      <c r="P111" s="8">
        <v>27673</v>
      </c>
      <c r="Q111" s="8">
        <v>59595</v>
      </c>
      <c r="R111" s="8">
        <v>34965</v>
      </c>
      <c r="S111" s="8">
        <v>78025</v>
      </c>
      <c r="T111" s="8">
        <v>44824</v>
      </c>
      <c r="U111" s="8">
        <v>81410</v>
      </c>
      <c r="V111" s="8">
        <v>43111.659509999998</v>
      </c>
      <c r="W111" s="8">
        <v>68532.498330999995</v>
      </c>
      <c r="X111" s="58">
        <v>40852.925747000001</v>
      </c>
      <c r="Y111" s="3">
        <v>59474.516452000003</v>
      </c>
    </row>
    <row r="112" spans="1:25">
      <c r="A112" s="51" t="s">
        <v>86</v>
      </c>
      <c r="B112" s="11"/>
      <c r="C112" s="11"/>
      <c r="D112" s="11"/>
      <c r="E112" s="12"/>
      <c r="F112" s="12"/>
      <c r="G112" s="11"/>
      <c r="H112" s="12"/>
      <c r="I112" s="12"/>
      <c r="J112" s="12"/>
      <c r="K112" s="12"/>
      <c r="L112" s="17"/>
      <c r="M112" s="17"/>
      <c r="N112" s="17"/>
      <c r="O112" s="17"/>
      <c r="P112" s="12"/>
      <c r="Q112" s="12"/>
      <c r="R112" s="12"/>
      <c r="S112" s="12"/>
      <c r="T112" s="12"/>
      <c r="U112" s="12"/>
      <c r="V112" s="12"/>
      <c r="W112" s="10"/>
      <c r="X112" s="34"/>
      <c r="Y112" s="10"/>
    </row>
    <row r="113" spans="1:25" s="3" customFormat="1">
      <c r="A113" s="51" t="s">
        <v>87</v>
      </c>
      <c r="B113" s="9">
        <v>2126.6999999999998</v>
      </c>
      <c r="C113" s="9">
        <v>55022</v>
      </c>
      <c r="D113" s="9"/>
      <c r="E113" s="9">
        <v>3047</v>
      </c>
      <c r="F113" s="9">
        <v>57048</v>
      </c>
      <c r="G113" s="9"/>
      <c r="H113" s="8">
        <v>4290</v>
      </c>
      <c r="I113" s="8">
        <v>72970</v>
      </c>
      <c r="J113" s="8">
        <v>4492</v>
      </c>
      <c r="K113" s="8">
        <v>68116</v>
      </c>
      <c r="L113" s="18">
        <v>6719.8918999999996</v>
      </c>
      <c r="M113" s="18">
        <v>71935.376900000003</v>
      </c>
      <c r="N113" s="18">
        <v>11301.598599999999</v>
      </c>
      <c r="O113" s="18">
        <v>97181.17</v>
      </c>
      <c r="P113" s="8">
        <v>13658</v>
      </c>
      <c r="Q113" s="8">
        <v>113993</v>
      </c>
      <c r="R113" s="8">
        <v>16892</v>
      </c>
      <c r="S113" s="8">
        <v>143014</v>
      </c>
      <c r="T113" s="8">
        <v>19460</v>
      </c>
      <c r="U113" s="8">
        <v>155012</v>
      </c>
      <c r="V113" s="8">
        <v>21200.470072</v>
      </c>
      <c r="W113" s="8">
        <v>156185.53485299999</v>
      </c>
      <c r="X113" s="58">
        <v>21225.430532999999</v>
      </c>
      <c r="Y113" s="3">
        <v>157255.22159599999</v>
      </c>
    </row>
    <row r="114" spans="1:25">
      <c r="A114" s="51" t="s">
        <v>88</v>
      </c>
      <c r="B114" s="11"/>
      <c r="C114" s="11"/>
      <c r="D114" s="11"/>
      <c r="E114" s="11"/>
      <c r="F114" s="12"/>
      <c r="G114" s="11"/>
      <c r="H114" s="12"/>
      <c r="I114" s="12"/>
      <c r="J114" s="12"/>
      <c r="K114" s="12"/>
      <c r="L114" s="17"/>
      <c r="M114" s="17"/>
      <c r="N114" s="17"/>
      <c r="O114" s="17"/>
      <c r="P114" s="12"/>
      <c r="Q114" s="12"/>
      <c r="R114" s="12"/>
      <c r="S114" s="12"/>
      <c r="T114" s="12"/>
      <c r="U114" s="12"/>
      <c r="V114" s="12"/>
      <c r="W114" s="10"/>
      <c r="X114" s="34"/>
      <c r="Y114" s="10"/>
    </row>
    <row r="115" spans="1:25" s="3" customFormat="1">
      <c r="A115" s="51" t="s">
        <v>89</v>
      </c>
      <c r="B115" s="9">
        <v>236.1</v>
      </c>
      <c r="C115" s="9">
        <v>7.9</v>
      </c>
      <c r="D115" s="9"/>
      <c r="E115" s="9">
        <v>131</v>
      </c>
      <c r="F115" s="9">
        <v>9</v>
      </c>
      <c r="G115" s="9"/>
      <c r="H115" s="8">
        <v>127</v>
      </c>
      <c r="I115" s="8">
        <v>11</v>
      </c>
      <c r="J115" s="8">
        <v>109</v>
      </c>
      <c r="K115" s="8">
        <v>5</v>
      </c>
      <c r="L115" s="18">
        <v>187.49959999999999</v>
      </c>
      <c r="M115" s="18">
        <v>8.0737000000000005</v>
      </c>
      <c r="N115" s="18">
        <v>303.97910000000002</v>
      </c>
      <c r="O115" s="18">
        <v>78.521000000000001</v>
      </c>
      <c r="P115" s="8">
        <v>282</v>
      </c>
      <c r="Q115" s="8">
        <v>15</v>
      </c>
      <c r="R115" s="8">
        <v>288</v>
      </c>
      <c r="S115" s="8">
        <v>55</v>
      </c>
      <c r="T115" s="8">
        <v>317</v>
      </c>
      <c r="U115" s="8">
        <v>144</v>
      </c>
      <c r="V115" s="8">
        <v>180.622163</v>
      </c>
      <c r="W115" s="8">
        <v>333.014185</v>
      </c>
      <c r="X115" s="58">
        <v>195.22396800000001</v>
      </c>
      <c r="Y115" s="3">
        <v>791.17536900000005</v>
      </c>
    </row>
    <row r="116" spans="1:25">
      <c r="A116" s="51"/>
      <c r="B116" s="11"/>
      <c r="C116" s="11"/>
      <c r="D116" s="11"/>
      <c r="E116" s="11"/>
      <c r="F116" s="11"/>
      <c r="G116" s="11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34"/>
      <c r="Y116" s="10"/>
    </row>
    <row r="117" spans="1:25" s="3" customFormat="1">
      <c r="A117" s="47" t="s">
        <v>90</v>
      </c>
      <c r="B117" s="9"/>
      <c r="C117" s="9"/>
      <c r="D117" s="9"/>
      <c r="E117" s="9"/>
      <c r="F117" s="9"/>
      <c r="G117" s="9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58"/>
    </row>
    <row r="118" spans="1:25">
      <c r="A118" s="47" t="s">
        <v>91</v>
      </c>
      <c r="B118" s="11"/>
      <c r="C118" s="11"/>
      <c r="D118" s="11"/>
      <c r="E118" s="11"/>
      <c r="F118" s="11"/>
      <c r="G118" s="11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34"/>
      <c r="Y118" s="10"/>
    </row>
    <row r="119" spans="1:25" s="3" customFormat="1">
      <c r="A119" s="47" t="s">
        <v>92</v>
      </c>
      <c r="B119" s="9"/>
      <c r="C119" s="9"/>
      <c r="D119" s="9"/>
      <c r="E119" s="9"/>
      <c r="F119" s="9"/>
      <c r="G119" s="9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58"/>
    </row>
    <row r="120" spans="1:25">
      <c r="A120" s="47" t="s">
        <v>93</v>
      </c>
      <c r="B120" s="37">
        <f t="shared" ref="B120:I120" si="9">+B121+B122+B124</f>
        <v>48658.200000000004</v>
      </c>
      <c r="C120" s="37">
        <f t="shared" si="9"/>
        <v>6279.7999999999993</v>
      </c>
      <c r="D120" s="37">
        <f t="shared" si="9"/>
        <v>0</v>
      </c>
      <c r="E120" s="37">
        <f t="shared" si="9"/>
        <v>57046</v>
      </c>
      <c r="F120" s="37">
        <f>+F121+F122+F124-1</f>
        <v>6995</v>
      </c>
      <c r="G120" s="37">
        <f t="shared" si="9"/>
        <v>0</v>
      </c>
      <c r="H120" s="37">
        <f>+H121+H122+H124-1</f>
        <v>62877</v>
      </c>
      <c r="I120" s="37">
        <f t="shared" si="9"/>
        <v>8286</v>
      </c>
      <c r="J120" s="37">
        <f t="shared" ref="J120:O120" si="10">+J121+J122+J124</f>
        <v>77131</v>
      </c>
      <c r="K120" s="37">
        <f t="shared" si="10"/>
        <v>7215</v>
      </c>
      <c r="L120" s="37">
        <f t="shared" si="10"/>
        <v>77950.830499999996</v>
      </c>
      <c r="M120" s="37">
        <f t="shared" si="10"/>
        <v>8153.8714</v>
      </c>
      <c r="N120" s="37">
        <f t="shared" si="10"/>
        <v>123121.23689999999</v>
      </c>
      <c r="O120" s="37">
        <f t="shared" si="10"/>
        <v>11248.826000000001</v>
      </c>
      <c r="P120" s="33">
        <v>147923</v>
      </c>
      <c r="Q120" s="33">
        <v>15153</v>
      </c>
      <c r="R120" s="33">
        <v>160846</v>
      </c>
      <c r="S120" s="33">
        <v>20428</v>
      </c>
      <c r="T120" s="33">
        <v>160716</v>
      </c>
      <c r="U120" s="33">
        <v>21579</v>
      </c>
      <c r="V120" s="33">
        <v>155514.42970400001</v>
      </c>
      <c r="W120" s="33">
        <v>29754.295344999999</v>
      </c>
      <c r="X120" s="34">
        <v>134507.545335</v>
      </c>
      <c r="Y120" s="10">
        <v>27799.964780999999</v>
      </c>
    </row>
    <row r="121" spans="1:25" s="3" customFormat="1">
      <c r="A121" s="51" t="s">
        <v>94</v>
      </c>
      <c r="B121" s="9">
        <v>48454.400000000001</v>
      </c>
      <c r="C121" s="9">
        <v>5960.9</v>
      </c>
      <c r="D121" s="9"/>
      <c r="E121" s="9">
        <v>56866</v>
      </c>
      <c r="F121" s="9">
        <v>6605</v>
      </c>
      <c r="G121" s="9"/>
      <c r="H121" s="8">
        <v>62636</v>
      </c>
      <c r="I121" s="8">
        <v>7999</v>
      </c>
      <c r="J121" s="8">
        <v>76882</v>
      </c>
      <c r="K121" s="8">
        <v>7004</v>
      </c>
      <c r="L121" s="18">
        <v>77631.000700000004</v>
      </c>
      <c r="M121" s="18">
        <v>7944.0424999999996</v>
      </c>
      <c r="N121" s="18">
        <v>122717.70209999999</v>
      </c>
      <c r="O121" s="18">
        <v>11042.0154</v>
      </c>
      <c r="P121" s="8">
        <v>147432</v>
      </c>
      <c r="Q121" s="8">
        <v>14905</v>
      </c>
      <c r="R121" s="8">
        <v>160333</v>
      </c>
      <c r="S121" s="8">
        <v>20129</v>
      </c>
      <c r="T121" s="8">
        <v>160217</v>
      </c>
      <c r="U121" s="8">
        <v>21179</v>
      </c>
      <c r="V121" s="8">
        <v>155023.39780000001</v>
      </c>
      <c r="W121" s="8">
        <v>29130.101579999999</v>
      </c>
      <c r="X121" s="58">
        <v>134033.17102499999</v>
      </c>
      <c r="Y121" s="3">
        <v>26977.511693</v>
      </c>
    </row>
    <row r="122" spans="1:25">
      <c r="A122" s="51" t="s">
        <v>95</v>
      </c>
      <c r="B122" s="11">
        <v>161</v>
      </c>
      <c r="C122" s="11">
        <v>53.9</v>
      </c>
      <c r="D122" s="11"/>
      <c r="E122" s="11">
        <v>134</v>
      </c>
      <c r="F122" s="11">
        <v>63</v>
      </c>
      <c r="G122" s="11"/>
      <c r="H122" s="12">
        <v>188</v>
      </c>
      <c r="I122" s="12">
        <v>82</v>
      </c>
      <c r="J122" s="12">
        <v>169</v>
      </c>
      <c r="K122" s="12">
        <v>54</v>
      </c>
      <c r="L122" s="17">
        <v>198.11760000000001</v>
      </c>
      <c r="M122" s="17">
        <v>118.4084</v>
      </c>
      <c r="N122" s="17">
        <v>246.22749999999999</v>
      </c>
      <c r="O122" s="17">
        <v>140.0795</v>
      </c>
      <c r="P122" s="12">
        <v>308</v>
      </c>
      <c r="Q122" s="12">
        <v>128</v>
      </c>
      <c r="R122" s="12">
        <v>339</v>
      </c>
      <c r="S122" s="12">
        <v>135</v>
      </c>
      <c r="T122" s="12">
        <v>340</v>
      </c>
      <c r="U122" s="12">
        <v>124</v>
      </c>
      <c r="V122" s="12">
        <v>347.30666300000001</v>
      </c>
      <c r="W122" s="12">
        <v>130.641153</v>
      </c>
      <c r="X122" s="34">
        <v>329.485679</v>
      </c>
      <c r="Y122" s="10">
        <v>161.107471</v>
      </c>
    </row>
    <row r="123" spans="1:25" s="3" customFormat="1">
      <c r="A123" s="51" t="s">
        <v>96</v>
      </c>
      <c r="B123" s="9"/>
      <c r="C123" s="9"/>
      <c r="D123" s="9"/>
      <c r="E123" s="9"/>
      <c r="F123" s="9"/>
      <c r="G123" s="9"/>
      <c r="H123" s="8"/>
      <c r="I123" s="8"/>
      <c r="J123" s="8"/>
      <c r="K123" s="8"/>
      <c r="L123" s="18"/>
      <c r="M123" s="18"/>
      <c r="N123" s="18"/>
      <c r="O123" s="18"/>
      <c r="P123" s="8"/>
      <c r="Q123" s="8"/>
      <c r="R123" s="8"/>
      <c r="S123" s="8"/>
      <c r="T123" s="8"/>
      <c r="U123" s="8"/>
      <c r="V123" s="8"/>
      <c r="X123" s="58"/>
    </row>
    <row r="124" spans="1:25">
      <c r="A124" s="51" t="s">
        <v>97</v>
      </c>
      <c r="B124" s="11">
        <v>42.8</v>
      </c>
      <c r="C124" s="11">
        <v>265</v>
      </c>
      <c r="D124" s="11"/>
      <c r="E124" s="11">
        <v>46</v>
      </c>
      <c r="F124" s="11">
        <v>328</v>
      </c>
      <c r="G124" s="11"/>
      <c r="H124" s="12">
        <v>54</v>
      </c>
      <c r="I124" s="12">
        <v>205</v>
      </c>
      <c r="J124" s="12">
        <v>80</v>
      </c>
      <c r="K124" s="12">
        <v>157</v>
      </c>
      <c r="L124" s="17">
        <v>121.7122</v>
      </c>
      <c r="M124" s="17">
        <v>91.420500000000004</v>
      </c>
      <c r="N124" s="17">
        <v>157.3073</v>
      </c>
      <c r="O124" s="17">
        <v>66.731099999999998</v>
      </c>
      <c r="P124" s="12">
        <v>183</v>
      </c>
      <c r="Q124" s="12">
        <v>121</v>
      </c>
      <c r="R124" s="12">
        <v>175</v>
      </c>
      <c r="S124" s="12">
        <v>164</v>
      </c>
      <c r="T124" s="12">
        <v>166</v>
      </c>
      <c r="U124" s="12">
        <v>276</v>
      </c>
      <c r="V124" s="12">
        <v>143.72524100000001</v>
      </c>
      <c r="W124" s="12">
        <v>493.55261200000001</v>
      </c>
      <c r="X124" s="34">
        <v>144.888631</v>
      </c>
      <c r="Y124" s="10">
        <v>661.34561699999995</v>
      </c>
    </row>
    <row r="125" spans="1:25" s="3" customFormat="1">
      <c r="A125" s="50"/>
      <c r="B125" s="9"/>
      <c r="C125" s="9"/>
      <c r="D125" s="9"/>
      <c r="E125" s="9"/>
      <c r="F125" s="9"/>
      <c r="G125" s="9"/>
      <c r="H125" s="8"/>
      <c r="I125" s="8"/>
      <c r="J125" s="8"/>
      <c r="K125" s="8"/>
      <c r="L125" s="18"/>
      <c r="M125" s="18"/>
      <c r="N125" s="18"/>
      <c r="O125" s="18"/>
      <c r="P125" s="8"/>
      <c r="Q125" s="8"/>
      <c r="R125" s="8"/>
      <c r="S125" s="8"/>
      <c r="T125" s="8"/>
      <c r="U125" s="8"/>
      <c r="V125" s="8"/>
      <c r="W125" s="8"/>
      <c r="X125" s="58"/>
    </row>
    <row r="126" spans="1:25">
      <c r="A126" s="47" t="s">
        <v>98</v>
      </c>
      <c r="B126" s="11"/>
      <c r="C126" s="11"/>
      <c r="D126" s="11"/>
      <c r="E126" s="11"/>
      <c r="F126" s="11"/>
      <c r="G126" s="11"/>
      <c r="H126" s="12"/>
      <c r="I126" s="12"/>
      <c r="J126" s="12"/>
      <c r="K126" s="12"/>
      <c r="L126" s="17"/>
      <c r="M126" s="17"/>
      <c r="N126" s="17"/>
      <c r="O126" s="17"/>
      <c r="P126" s="12"/>
      <c r="Q126" s="12"/>
      <c r="R126" s="12"/>
      <c r="S126" s="12"/>
      <c r="T126" s="12"/>
      <c r="U126" s="12"/>
      <c r="V126" s="12"/>
      <c r="W126" s="12"/>
      <c r="X126" s="34"/>
      <c r="Y126" s="10"/>
    </row>
    <row r="127" spans="1:25" s="3" customFormat="1">
      <c r="A127" s="47" t="s">
        <v>99</v>
      </c>
      <c r="B127" s="35">
        <f t="shared" ref="B127:I127" si="11">+B129+B131+B133</f>
        <v>107657.2</v>
      </c>
      <c r="C127" s="35">
        <f t="shared" si="11"/>
        <v>31568.799999999999</v>
      </c>
      <c r="D127" s="35">
        <f t="shared" si="11"/>
        <v>0</v>
      </c>
      <c r="E127" s="35">
        <f t="shared" si="11"/>
        <v>114379</v>
      </c>
      <c r="F127" s="35">
        <f t="shared" si="11"/>
        <v>27750</v>
      </c>
      <c r="G127" s="35">
        <f t="shared" si="11"/>
        <v>0</v>
      </c>
      <c r="H127" s="35">
        <f>+H129+H131+H133-1</f>
        <v>136443</v>
      </c>
      <c r="I127" s="35">
        <f t="shared" si="11"/>
        <v>34998</v>
      </c>
      <c r="J127" s="35">
        <f t="shared" ref="J127:O127" si="12">+J129+J131+J133</f>
        <v>131646</v>
      </c>
      <c r="K127" s="35">
        <f t="shared" si="12"/>
        <v>37588</v>
      </c>
      <c r="L127" s="35">
        <f t="shared" si="12"/>
        <v>169550.36009999999</v>
      </c>
      <c r="M127" s="35">
        <f t="shared" si="12"/>
        <v>49409.985700000005</v>
      </c>
      <c r="N127" s="35">
        <f t="shared" si="12"/>
        <v>213429.976</v>
      </c>
      <c r="O127" s="35">
        <f t="shared" si="12"/>
        <v>59648.490300000005</v>
      </c>
      <c r="P127" s="36">
        <v>229283</v>
      </c>
      <c r="Q127" s="36">
        <v>71161</v>
      </c>
      <c r="R127" s="36">
        <v>266911</v>
      </c>
      <c r="S127" s="36">
        <v>82131</v>
      </c>
      <c r="T127" s="36">
        <v>284777</v>
      </c>
      <c r="U127" s="36">
        <v>87423</v>
      </c>
      <c r="V127" s="36">
        <v>291915.81559499999</v>
      </c>
      <c r="W127" s="36">
        <v>94663.529198999997</v>
      </c>
      <c r="X127" s="58">
        <v>311131.50730100006</v>
      </c>
      <c r="Y127" s="3">
        <v>98140.253717000014</v>
      </c>
    </row>
    <row r="128" spans="1:25">
      <c r="A128" s="51" t="s">
        <v>100</v>
      </c>
      <c r="B128" s="11"/>
      <c r="C128" s="11"/>
      <c r="D128" s="11"/>
      <c r="E128" s="11"/>
      <c r="F128" s="11"/>
      <c r="G128" s="11"/>
      <c r="H128" s="12"/>
      <c r="I128" s="12"/>
      <c r="J128" s="12"/>
      <c r="K128" s="12"/>
      <c r="L128" s="17"/>
      <c r="M128" s="17"/>
      <c r="N128" s="17"/>
      <c r="O128" s="17"/>
      <c r="P128" s="12"/>
      <c r="Q128" s="12"/>
      <c r="R128" s="12"/>
      <c r="S128" s="12"/>
      <c r="T128" s="12"/>
      <c r="U128" s="12"/>
      <c r="V128" s="12"/>
      <c r="W128" s="10"/>
      <c r="X128" s="34"/>
      <c r="Y128" s="10"/>
    </row>
    <row r="129" spans="1:25" s="3" customFormat="1">
      <c r="A129" s="51" t="s">
        <v>101</v>
      </c>
      <c r="B129" s="9">
        <v>28926.7</v>
      </c>
      <c r="C129" s="9">
        <v>36.4</v>
      </c>
      <c r="D129" s="9"/>
      <c r="E129" s="9">
        <v>31321</v>
      </c>
      <c r="F129" s="9">
        <v>143</v>
      </c>
      <c r="G129" s="9"/>
      <c r="H129" s="8">
        <v>37063</v>
      </c>
      <c r="I129" s="8">
        <v>59</v>
      </c>
      <c r="J129" s="8">
        <v>41778</v>
      </c>
      <c r="K129" s="8">
        <v>86</v>
      </c>
      <c r="L129" s="18">
        <v>52078.540399999998</v>
      </c>
      <c r="M129" s="18">
        <v>40.485399999999998</v>
      </c>
      <c r="N129" s="18">
        <v>65244.569300000003</v>
      </c>
      <c r="O129" s="18">
        <v>181.92760000000001</v>
      </c>
      <c r="P129" s="8">
        <v>69905</v>
      </c>
      <c r="Q129" s="8">
        <v>70</v>
      </c>
      <c r="R129" s="8">
        <v>83788</v>
      </c>
      <c r="S129" s="8">
        <v>38</v>
      </c>
      <c r="T129" s="8">
        <v>103231</v>
      </c>
      <c r="U129" s="8">
        <v>495</v>
      </c>
      <c r="V129" s="8">
        <v>106988.51044300001</v>
      </c>
      <c r="W129" s="8">
        <v>739.30158900000004</v>
      </c>
      <c r="X129" s="58">
        <v>110876.195935</v>
      </c>
      <c r="Y129" s="3">
        <v>480.32505099999997</v>
      </c>
    </row>
    <row r="130" spans="1:25">
      <c r="A130" s="51" t="s">
        <v>102</v>
      </c>
      <c r="B130" s="11"/>
      <c r="C130" s="11"/>
      <c r="D130" s="11"/>
      <c r="E130" s="12"/>
      <c r="F130" s="11"/>
      <c r="G130" s="11"/>
      <c r="H130" s="12"/>
      <c r="I130" s="12"/>
      <c r="J130" s="12"/>
      <c r="K130" s="12"/>
      <c r="L130" s="17"/>
      <c r="M130" s="17"/>
      <c r="N130" s="17"/>
      <c r="O130" s="17"/>
      <c r="P130" s="12"/>
      <c r="Q130" s="12"/>
      <c r="R130" s="12"/>
      <c r="S130" s="12"/>
      <c r="T130" s="12"/>
      <c r="U130" s="12"/>
      <c r="V130" s="12"/>
      <c r="W130" s="10"/>
      <c r="X130" s="34"/>
      <c r="Y130" s="10"/>
    </row>
    <row r="131" spans="1:25" s="3" customFormat="1">
      <c r="A131" s="51" t="s">
        <v>103</v>
      </c>
      <c r="B131" s="9">
        <v>53010</v>
      </c>
      <c r="C131" s="9">
        <v>20068.599999999999</v>
      </c>
      <c r="D131" s="9"/>
      <c r="E131" s="9">
        <v>55070</v>
      </c>
      <c r="F131" s="9">
        <v>19583</v>
      </c>
      <c r="G131" s="9"/>
      <c r="H131" s="8">
        <v>79218</v>
      </c>
      <c r="I131" s="8">
        <v>24610</v>
      </c>
      <c r="J131" s="8">
        <v>69049</v>
      </c>
      <c r="K131" s="8">
        <v>27883</v>
      </c>
      <c r="L131" s="18">
        <v>92090.097999999998</v>
      </c>
      <c r="M131" s="18">
        <v>38141.852700000003</v>
      </c>
      <c r="N131" s="18">
        <v>118922.5664</v>
      </c>
      <c r="O131" s="18">
        <v>43343.422200000001</v>
      </c>
      <c r="P131" s="8">
        <v>124062</v>
      </c>
      <c r="Q131" s="8">
        <v>52819</v>
      </c>
      <c r="R131" s="8">
        <v>145178</v>
      </c>
      <c r="S131" s="8">
        <v>63306</v>
      </c>
      <c r="T131" s="8">
        <v>158019</v>
      </c>
      <c r="U131" s="8">
        <v>70370</v>
      </c>
      <c r="V131" s="8">
        <v>162045.73203700001</v>
      </c>
      <c r="W131" s="8">
        <v>74939.243606000004</v>
      </c>
      <c r="X131" s="58">
        <v>181610.19140800001</v>
      </c>
      <c r="Y131" s="3">
        <v>78558.206565</v>
      </c>
    </row>
    <row r="132" spans="1:25">
      <c r="A132" s="51" t="s">
        <v>104</v>
      </c>
      <c r="B132" s="11"/>
      <c r="C132" s="11"/>
      <c r="D132" s="11"/>
      <c r="E132" s="11"/>
      <c r="F132" s="11"/>
      <c r="G132" s="11"/>
      <c r="H132" s="12"/>
      <c r="I132" s="12"/>
      <c r="J132" s="12"/>
      <c r="K132" s="12"/>
      <c r="L132" s="17"/>
      <c r="M132" s="17"/>
      <c r="N132" s="17"/>
      <c r="O132" s="17"/>
      <c r="P132" s="12"/>
      <c r="Q132" s="12"/>
      <c r="R132" s="12"/>
      <c r="S132" s="12"/>
      <c r="T132" s="12"/>
      <c r="U132" s="12"/>
      <c r="V132" s="12"/>
      <c r="W132" s="10"/>
      <c r="X132" s="34"/>
      <c r="Y132" s="10"/>
    </row>
    <row r="133" spans="1:25" s="3" customFormat="1">
      <c r="A133" s="51" t="s">
        <v>105</v>
      </c>
      <c r="B133" s="9">
        <v>25720.5</v>
      </c>
      <c r="C133" s="9">
        <v>11463.8</v>
      </c>
      <c r="D133" s="9"/>
      <c r="E133" s="9">
        <v>27988</v>
      </c>
      <c r="F133" s="9">
        <v>8024</v>
      </c>
      <c r="G133" s="9"/>
      <c r="H133" s="8">
        <v>20163</v>
      </c>
      <c r="I133" s="8">
        <v>10329</v>
      </c>
      <c r="J133" s="8">
        <v>20819</v>
      </c>
      <c r="K133" s="8">
        <v>9619</v>
      </c>
      <c r="L133" s="18">
        <v>25381.721699999998</v>
      </c>
      <c r="M133" s="18">
        <v>11227.6476</v>
      </c>
      <c r="N133" s="18">
        <v>29262.8403</v>
      </c>
      <c r="O133" s="18">
        <v>16123.1405</v>
      </c>
      <c r="P133" s="8">
        <v>35316</v>
      </c>
      <c r="Q133" s="8">
        <v>18272</v>
      </c>
      <c r="R133" s="8">
        <v>37946</v>
      </c>
      <c r="S133" s="8">
        <v>18786</v>
      </c>
      <c r="T133" s="8">
        <v>23527</v>
      </c>
      <c r="U133" s="8">
        <v>16557</v>
      </c>
      <c r="V133" s="8">
        <v>22881.573114999999</v>
      </c>
      <c r="W133" s="8">
        <v>18984.984004000002</v>
      </c>
      <c r="X133" s="58">
        <v>18645.119957999999</v>
      </c>
      <c r="Y133" s="3">
        <v>19101.722100999999</v>
      </c>
    </row>
    <row r="134" spans="1:25">
      <c r="A134" s="50"/>
      <c r="B134" s="11"/>
      <c r="C134" s="11"/>
      <c r="D134" s="11"/>
      <c r="E134" s="11"/>
      <c r="F134" s="11"/>
      <c r="G134" s="11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34"/>
      <c r="Y134" s="10"/>
    </row>
    <row r="135" spans="1:25" s="3" customFormat="1">
      <c r="A135" s="47" t="s">
        <v>106</v>
      </c>
      <c r="B135" s="35">
        <f>SUM(B136:B150)+SUM(B155:B162)</f>
        <v>124854.7</v>
      </c>
      <c r="C135" s="35">
        <f>SUM(C136:C150)+SUM(C155:C162)</f>
        <v>880313.6</v>
      </c>
      <c r="D135" s="35"/>
      <c r="E135" s="35">
        <f>SUM(E136:E150)+SUM(E155:E162)-1</f>
        <v>130647</v>
      </c>
      <c r="F135" s="35">
        <f>SUM(F136:F150)+SUM(F155:F162)-3</f>
        <v>902330</v>
      </c>
      <c r="G135" s="35"/>
      <c r="H135" s="35">
        <f>SUM(H136:H150)+SUM(H155:H162)-1</f>
        <v>158196</v>
      </c>
      <c r="I135" s="35">
        <f>SUM(I136:I150)+SUM(I155:I162)</f>
        <v>986522</v>
      </c>
      <c r="J135" s="35">
        <f>SUM(J136:J150)+SUM(J155:J162)+1</f>
        <v>159275</v>
      </c>
      <c r="K135" s="35">
        <f>SUM(K136:K150)+SUM(K155:K162)</f>
        <v>1110576.3</v>
      </c>
      <c r="L135" s="35">
        <f>SUM(L136:L150)+SUM(L155:L162)</f>
        <v>186332.32759999999</v>
      </c>
      <c r="M135" s="35">
        <f>SUM(M136:M150)+SUM(M155:M162)</f>
        <v>1314375.1165</v>
      </c>
      <c r="N135" s="35">
        <f>SUM(N136:N150)+SUM(N155:N162)</f>
        <v>245777.28349999999</v>
      </c>
      <c r="O135" s="35">
        <f>SUM(O136:O150)+SUM(O155:O162)</f>
        <v>1655146.2248</v>
      </c>
      <c r="P135" s="36">
        <v>291403</v>
      </c>
      <c r="Q135" s="36">
        <v>1805115</v>
      </c>
      <c r="R135" s="36">
        <v>320983</v>
      </c>
      <c r="S135" s="36">
        <v>2273361</v>
      </c>
      <c r="T135" s="36">
        <v>367831</v>
      </c>
      <c r="U135" s="36">
        <v>2302930</v>
      </c>
      <c r="V135" s="36">
        <v>383744.378111</v>
      </c>
      <c r="W135" s="36">
        <v>2404948.8325819997</v>
      </c>
      <c r="X135" s="58">
        <v>405407.74334400002</v>
      </c>
      <c r="Y135" s="3">
        <v>2446640.5634399997</v>
      </c>
    </row>
    <row r="136" spans="1:25">
      <c r="A136" s="51" t="s">
        <v>107</v>
      </c>
      <c r="B136" s="11">
        <v>15859</v>
      </c>
      <c r="C136" s="11">
        <v>17531.2</v>
      </c>
      <c r="D136" s="11"/>
      <c r="E136" s="11">
        <v>15838</v>
      </c>
      <c r="F136" s="11">
        <v>13939</v>
      </c>
      <c r="G136" s="11"/>
      <c r="H136" s="12">
        <v>17285</v>
      </c>
      <c r="I136" s="12">
        <v>15220</v>
      </c>
      <c r="J136" s="12">
        <v>18204</v>
      </c>
      <c r="K136" s="12">
        <v>13192</v>
      </c>
      <c r="L136" s="17">
        <v>17289.451099999998</v>
      </c>
      <c r="M136" s="17">
        <v>16637.453799999999</v>
      </c>
      <c r="N136" s="17">
        <v>16514.273099999999</v>
      </c>
      <c r="O136" s="17">
        <v>9546.8747999999996</v>
      </c>
      <c r="P136" s="12">
        <v>16994</v>
      </c>
      <c r="Q136" s="12">
        <v>8552</v>
      </c>
      <c r="R136" s="12">
        <v>13231</v>
      </c>
      <c r="S136" s="12">
        <v>9054</v>
      </c>
      <c r="T136" s="12">
        <v>13137</v>
      </c>
      <c r="U136" s="12">
        <v>8279</v>
      </c>
      <c r="V136" s="12">
        <v>13476.615428999999</v>
      </c>
      <c r="W136" s="12">
        <v>6823.3249990000004</v>
      </c>
      <c r="X136" s="34">
        <v>14072.8418</v>
      </c>
      <c r="Y136" s="10">
        <v>5812.9679690000003</v>
      </c>
    </row>
    <row r="137" spans="1:25" s="3" customFormat="1">
      <c r="A137" s="51" t="s">
        <v>108</v>
      </c>
      <c r="B137" s="9">
        <v>12763.8</v>
      </c>
      <c r="C137" s="9">
        <v>3939.8</v>
      </c>
      <c r="D137" s="9"/>
      <c r="E137" s="9">
        <v>13342</v>
      </c>
      <c r="F137" s="9">
        <v>4628</v>
      </c>
      <c r="G137" s="9"/>
      <c r="H137" s="8">
        <v>12787</v>
      </c>
      <c r="I137" s="8">
        <v>5574</v>
      </c>
      <c r="J137" s="8">
        <v>11754</v>
      </c>
      <c r="K137" s="8">
        <v>5616</v>
      </c>
      <c r="L137" s="18">
        <v>16393.633699999998</v>
      </c>
      <c r="M137" s="18">
        <v>7248.4497000000001</v>
      </c>
      <c r="N137" s="18">
        <v>21361.231400000001</v>
      </c>
      <c r="O137" s="18">
        <v>10478.783799999999</v>
      </c>
      <c r="P137" s="8">
        <v>21180</v>
      </c>
      <c r="Q137" s="8">
        <v>9483</v>
      </c>
      <c r="R137" s="8">
        <v>22780</v>
      </c>
      <c r="S137" s="8">
        <v>9548</v>
      </c>
      <c r="T137" s="8">
        <v>24456</v>
      </c>
      <c r="U137" s="8">
        <v>10836</v>
      </c>
      <c r="V137" s="8">
        <v>23687.890255999999</v>
      </c>
      <c r="W137" s="8">
        <v>11664.795125000001</v>
      </c>
      <c r="X137" s="58">
        <v>21730.959043999999</v>
      </c>
      <c r="Y137" s="3">
        <v>10758.974183</v>
      </c>
    </row>
    <row r="138" spans="1:25">
      <c r="A138" s="51" t="s">
        <v>109</v>
      </c>
      <c r="B138" s="11">
        <v>21046.400000000001</v>
      </c>
      <c r="C138" s="11">
        <v>177555.1</v>
      </c>
      <c r="D138" s="11"/>
      <c r="E138" s="11">
        <v>21958</v>
      </c>
      <c r="F138" s="11">
        <v>207143</v>
      </c>
      <c r="G138" s="11"/>
      <c r="H138" s="12">
        <v>29002</v>
      </c>
      <c r="I138" s="12">
        <v>142243</v>
      </c>
      <c r="J138" s="12">
        <v>23609</v>
      </c>
      <c r="K138" s="12">
        <v>216229.6</v>
      </c>
      <c r="L138" s="17">
        <v>18951.7592</v>
      </c>
      <c r="M138" s="17">
        <v>314285.23300000001</v>
      </c>
      <c r="N138" s="17">
        <v>24308.811300000001</v>
      </c>
      <c r="O138" s="17">
        <v>436017.45480000001</v>
      </c>
      <c r="P138" s="12">
        <v>42802</v>
      </c>
      <c r="Q138" s="12">
        <v>485143</v>
      </c>
      <c r="R138" s="12">
        <v>43120</v>
      </c>
      <c r="S138" s="12">
        <v>604866</v>
      </c>
      <c r="T138" s="12">
        <v>45114</v>
      </c>
      <c r="U138" s="12">
        <v>472447</v>
      </c>
      <c r="V138" s="12">
        <v>39076.508480999997</v>
      </c>
      <c r="W138" s="12">
        <v>479835.23327099998</v>
      </c>
      <c r="X138" s="34">
        <v>75827.964160000003</v>
      </c>
      <c r="Y138" s="10">
        <v>443917.61836299999</v>
      </c>
    </row>
    <row r="139" spans="1:25" s="3" customFormat="1">
      <c r="A139" s="51" t="s">
        <v>110</v>
      </c>
      <c r="B139" s="9"/>
      <c r="C139" s="9"/>
      <c r="D139" s="9"/>
      <c r="E139" s="9"/>
      <c r="F139" s="9"/>
      <c r="G139" s="9"/>
      <c r="H139" s="8"/>
      <c r="I139" s="8"/>
      <c r="J139" s="8"/>
      <c r="K139" s="8"/>
      <c r="L139" s="18"/>
      <c r="M139" s="18"/>
      <c r="N139" s="18"/>
      <c r="O139" s="18"/>
      <c r="P139" s="8"/>
      <c r="Q139" s="8"/>
      <c r="R139" s="8"/>
      <c r="S139" s="8"/>
      <c r="T139" s="8"/>
      <c r="U139" s="8"/>
      <c r="V139" s="8"/>
      <c r="X139" s="58"/>
    </row>
    <row r="140" spans="1:25">
      <c r="A140" s="51" t="s">
        <v>111</v>
      </c>
      <c r="B140" s="11">
        <v>5230</v>
      </c>
      <c r="C140" s="11">
        <v>6740</v>
      </c>
      <c r="D140" s="11"/>
      <c r="E140" s="11">
        <v>4918</v>
      </c>
      <c r="F140" s="11">
        <v>8081</v>
      </c>
      <c r="G140" s="11"/>
      <c r="H140" s="12">
        <v>4415</v>
      </c>
      <c r="I140" s="12">
        <v>8920</v>
      </c>
      <c r="J140" s="12">
        <v>6028</v>
      </c>
      <c r="K140" s="12">
        <v>8289.7000000000007</v>
      </c>
      <c r="L140" s="17">
        <v>8788.0085999999992</v>
      </c>
      <c r="M140" s="17">
        <v>17940.8285</v>
      </c>
      <c r="N140" s="17">
        <v>13423.565199999999</v>
      </c>
      <c r="O140" s="17">
        <v>18135.1351</v>
      </c>
      <c r="P140" s="12">
        <v>15189</v>
      </c>
      <c r="Q140" s="12">
        <v>17528</v>
      </c>
      <c r="R140" s="12">
        <v>16338</v>
      </c>
      <c r="S140" s="12">
        <v>20465</v>
      </c>
      <c r="T140" s="12">
        <v>18639</v>
      </c>
      <c r="U140" s="12">
        <v>22867</v>
      </c>
      <c r="V140" s="12">
        <v>24340.092032</v>
      </c>
      <c r="W140" s="12">
        <v>25297.387121</v>
      </c>
      <c r="X140" s="34">
        <v>22838.904723</v>
      </c>
      <c r="Y140" s="10">
        <v>26843.157042999999</v>
      </c>
    </row>
    <row r="141" spans="1:25" s="3" customFormat="1">
      <c r="A141" s="51" t="s">
        <v>112</v>
      </c>
      <c r="B141" s="9">
        <v>20104.3</v>
      </c>
      <c r="C141" s="9">
        <v>46501.4</v>
      </c>
      <c r="D141" s="9"/>
      <c r="E141" s="9">
        <v>19698</v>
      </c>
      <c r="F141" s="9">
        <v>54511</v>
      </c>
      <c r="G141" s="9"/>
      <c r="H141" s="8">
        <v>23701</v>
      </c>
      <c r="I141" s="8">
        <v>70604</v>
      </c>
      <c r="J141" s="8">
        <v>26383</v>
      </c>
      <c r="K141" s="8">
        <v>95414</v>
      </c>
      <c r="L141" s="18">
        <v>30237.624</v>
      </c>
      <c r="M141" s="18">
        <v>104688.7225</v>
      </c>
      <c r="N141" s="18">
        <v>37249.7978</v>
      </c>
      <c r="O141" s="18">
        <v>124664.064</v>
      </c>
      <c r="P141" s="8">
        <v>41486</v>
      </c>
      <c r="Q141" s="8">
        <v>121124</v>
      </c>
      <c r="R141" s="8">
        <v>45967</v>
      </c>
      <c r="S141" s="8">
        <v>155748</v>
      </c>
      <c r="T141" s="8">
        <v>50416</v>
      </c>
      <c r="U141" s="8">
        <v>146211</v>
      </c>
      <c r="V141" s="8">
        <v>48785.866094999998</v>
      </c>
      <c r="W141" s="8">
        <v>134602.84143599999</v>
      </c>
      <c r="X141" s="58">
        <v>48555.163762999997</v>
      </c>
      <c r="Y141" s="3">
        <v>133341.03845699999</v>
      </c>
    </row>
    <row r="142" spans="1:25">
      <c r="A142" s="51" t="s">
        <v>113</v>
      </c>
      <c r="B142" s="11">
        <v>9420</v>
      </c>
      <c r="C142" s="11">
        <v>47461.2</v>
      </c>
      <c r="D142" s="11"/>
      <c r="E142" s="11">
        <v>10493</v>
      </c>
      <c r="F142" s="11">
        <v>55290</v>
      </c>
      <c r="G142" s="11"/>
      <c r="H142" s="12">
        <v>12643</v>
      </c>
      <c r="I142" s="12">
        <v>56637</v>
      </c>
      <c r="J142" s="12">
        <v>14540</v>
      </c>
      <c r="K142" s="12">
        <v>67192</v>
      </c>
      <c r="L142" s="17">
        <v>19348.538100000002</v>
      </c>
      <c r="M142" s="17">
        <v>82563.789499999999</v>
      </c>
      <c r="N142" s="17">
        <v>24980.5645</v>
      </c>
      <c r="O142" s="17">
        <v>105989.9439</v>
      </c>
      <c r="P142" s="12">
        <v>30523</v>
      </c>
      <c r="Q142" s="12">
        <v>105649</v>
      </c>
      <c r="R142" s="12">
        <v>37222</v>
      </c>
      <c r="S142" s="12">
        <v>126208</v>
      </c>
      <c r="T142" s="12">
        <v>45390</v>
      </c>
      <c r="U142" s="12">
        <v>133342</v>
      </c>
      <c r="V142" s="12">
        <v>44005.437877999997</v>
      </c>
      <c r="W142" s="12">
        <v>136246.230981</v>
      </c>
      <c r="X142" s="34">
        <v>38264.910365000003</v>
      </c>
      <c r="Y142" s="10">
        <v>143726.45735800001</v>
      </c>
    </row>
    <row r="143" spans="1:25" s="3" customFormat="1">
      <c r="A143" s="51" t="s">
        <v>114</v>
      </c>
      <c r="B143" s="9"/>
      <c r="C143" s="9"/>
      <c r="D143" s="9"/>
      <c r="E143" s="9"/>
      <c r="F143" s="9"/>
      <c r="G143" s="9"/>
      <c r="H143" s="8"/>
      <c r="I143" s="8"/>
      <c r="J143" s="8"/>
      <c r="K143" s="8"/>
      <c r="L143" s="18"/>
      <c r="M143" s="18"/>
      <c r="N143" s="18"/>
      <c r="O143" s="18"/>
      <c r="P143" s="8"/>
      <c r="Q143" s="8"/>
      <c r="R143" s="8"/>
      <c r="S143" s="8"/>
      <c r="T143" s="8"/>
      <c r="U143" s="8"/>
      <c r="V143" s="8"/>
      <c r="X143" s="58"/>
    </row>
    <row r="144" spans="1:25">
      <c r="A144" s="51" t="s">
        <v>115</v>
      </c>
      <c r="B144" s="11"/>
      <c r="C144" s="11"/>
      <c r="D144" s="11"/>
      <c r="E144" s="11"/>
      <c r="F144" s="11"/>
      <c r="G144" s="11"/>
      <c r="H144" s="12"/>
      <c r="I144" s="12"/>
      <c r="J144" s="12"/>
      <c r="K144" s="12"/>
      <c r="L144" s="17"/>
      <c r="M144" s="17"/>
      <c r="N144" s="17"/>
      <c r="O144" s="17"/>
      <c r="P144" s="12"/>
      <c r="Q144" s="12"/>
      <c r="R144" s="12"/>
      <c r="S144" s="12"/>
      <c r="T144" s="12"/>
      <c r="U144" s="12"/>
      <c r="V144" s="12"/>
      <c r="W144" s="12"/>
      <c r="X144" s="34"/>
      <c r="Y144" s="10"/>
    </row>
    <row r="145" spans="1:25" s="3" customFormat="1">
      <c r="A145" s="51" t="s">
        <v>116</v>
      </c>
      <c r="B145" s="9">
        <v>3854.8</v>
      </c>
      <c r="C145" s="9">
        <v>4247</v>
      </c>
      <c r="D145" s="9"/>
      <c r="E145" s="9">
        <v>4239</v>
      </c>
      <c r="F145" s="9">
        <v>5360</v>
      </c>
      <c r="G145" s="9"/>
      <c r="H145" s="8">
        <v>4298</v>
      </c>
      <c r="I145" s="8">
        <v>7385</v>
      </c>
      <c r="J145" s="8">
        <v>4817</v>
      </c>
      <c r="K145" s="8">
        <v>8447</v>
      </c>
      <c r="L145" s="18">
        <v>6343.2397000000001</v>
      </c>
      <c r="M145" s="18">
        <v>11590.05</v>
      </c>
      <c r="N145" s="18">
        <v>7878.4232000000002</v>
      </c>
      <c r="O145" s="18">
        <v>14543.4033</v>
      </c>
      <c r="P145" s="8">
        <v>9883</v>
      </c>
      <c r="Q145" s="8">
        <v>17091</v>
      </c>
      <c r="R145" s="8">
        <v>11521</v>
      </c>
      <c r="S145" s="8">
        <v>19612</v>
      </c>
      <c r="T145" s="8">
        <v>14819</v>
      </c>
      <c r="U145" s="8">
        <v>20658</v>
      </c>
      <c r="V145" s="8">
        <v>18329.715957</v>
      </c>
      <c r="W145" s="8">
        <v>33384.270213999996</v>
      </c>
      <c r="X145" s="58">
        <v>19798.148642</v>
      </c>
      <c r="Y145" s="3">
        <v>23507.856962000002</v>
      </c>
    </row>
    <row r="146" spans="1:25">
      <c r="A146" s="51" t="s">
        <v>117</v>
      </c>
      <c r="B146" s="11"/>
      <c r="C146" s="11"/>
      <c r="D146" s="11"/>
      <c r="E146" s="11"/>
      <c r="F146" s="11"/>
      <c r="G146" s="11"/>
      <c r="H146" s="12"/>
      <c r="I146" s="12"/>
      <c r="J146" s="12"/>
      <c r="K146" s="12"/>
      <c r="L146" s="17"/>
      <c r="M146" s="17"/>
      <c r="N146" s="17"/>
      <c r="O146" s="17"/>
      <c r="P146" s="12"/>
      <c r="Q146" s="12"/>
      <c r="R146" s="12"/>
      <c r="S146" s="12"/>
      <c r="T146" s="12"/>
      <c r="U146" s="12"/>
      <c r="V146" s="12"/>
      <c r="W146" s="10"/>
      <c r="X146" s="34"/>
      <c r="Y146" s="10"/>
    </row>
    <row r="147" spans="1:25" s="3" customFormat="1">
      <c r="A147" s="51" t="s">
        <v>118</v>
      </c>
      <c r="B147" s="9">
        <v>2217.1999999999998</v>
      </c>
      <c r="C147" s="9">
        <v>54646.5</v>
      </c>
      <c r="D147" s="9"/>
      <c r="E147" s="9">
        <v>2182</v>
      </c>
      <c r="F147" s="9">
        <v>50685</v>
      </c>
      <c r="G147" s="9"/>
      <c r="H147" s="8">
        <v>2294</v>
      </c>
      <c r="I147" s="8">
        <v>48733</v>
      </c>
      <c r="J147" s="8">
        <v>2462</v>
      </c>
      <c r="K147" s="8">
        <v>49870</v>
      </c>
      <c r="L147" s="18">
        <v>3058.4463999999998</v>
      </c>
      <c r="M147" s="18">
        <v>63602.180999999997</v>
      </c>
      <c r="N147" s="18">
        <v>4163.0649000000003</v>
      </c>
      <c r="O147" s="18">
        <v>59262.934600000001</v>
      </c>
      <c r="P147" s="8">
        <v>3851</v>
      </c>
      <c r="Q147" s="8">
        <v>77488</v>
      </c>
      <c r="R147" s="8">
        <v>4592</v>
      </c>
      <c r="S147" s="8">
        <v>95573</v>
      </c>
      <c r="T147" s="8">
        <v>5307</v>
      </c>
      <c r="U147" s="8">
        <v>111203</v>
      </c>
      <c r="V147" s="8">
        <v>6085.5216639999999</v>
      </c>
      <c r="W147" s="8">
        <v>112997.316656</v>
      </c>
      <c r="X147" s="58">
        <v>5745.1715700000004</v>
      </c>
      <c r="Y147" s="3">
        <v>118951.6912</v>
      </c>
    </row>
    <row r="148" spans="1:25">
      <c r="A148" s="51" t="s">
        <v>119</v>
      </c>
      <c r="B148" s="11"/>
      <c r="C148" s="11"/>
      <c r="D148" s="11"/>
      <c r="E148" s="11"/>
      <c r="F148" s="11"/>
      <c r="G148" s="11"/>
      <c r="H148" s="12"/>
      <c r="I148" s="12"/>
      <c r="J148" s="12"/>
      <c r="K148" s="12"/>
      <c r="L148" s="17"/>
      <c r="M148" s="17"/>
      <c r="N148" s="17"/>
      <c r="O148" s="17"/>
      <c r="P148" s="12"/>
      <c r="Q148" s="12"/>
      <c r="R148" s="12"/>
      <c r="S148" s="12"/>
      <c r="T148" s="12"/>
      <c r="U148" s="12"/>
      <c r="V148" s="12"/>
      <c r="W148" s="10"/>
      <c r="X148" s="34"/>
      <c r="Y148" s="10"/>
    </row>
    <row r="149" spans="1:25" s="3" customFormat="1">
      <c r="A149" s="51" t="s">
        <v>120</v>
      </c>
      <c r="B149" s="9"/>
      <c r="C149" s="9"/>
      <c r="D149" s="9"/>
      <c r="E149" s="9"/>
      <c r="F149" s="9"/>
      <c r="G149" s="9"/>
      <c r="H149" s="8"/>
      <c r="I149" s="8"/>
      <c r="J149" s="8"/>
      <c r="K149" s="8"/>
      <c r="L149" s="18"/>
      <c r="M149" s="18"/>
      <c r="N149" s="18"/>
      <c r="O149" s="18"/>
      <c r="P149" s="8"/>
      <c r="Q149" s="8"/>
      <c r="R149" s="8"/>
      <c r="S149" s="8"/>
      <c r="T149" s="8"/>
      <c r="U149" s="8"/>
      <c r="V149" s="8"/>
      <c r="W149" s="8"/>
      <c r="X149" s="58"/>
    </row>
    <row r="150" spans="1:25">
      <c r="A150" s="51" t="s">
        <v>121</v>
      </c>
      <c r="B150" s="11">
        <v>4001.4</v>
      </c>
      <c r="C150" s="11">
        <v>7513.1</v>
      </c>
      <c r="D150" s="11"/>
      <c r="E150" s="11">
        <v>3935</v>
      </c>
      <c r="F150" s="11">
        <v>9057</v>
      </c>
      <c r="G150" s="11"/>
      <c r="H150" s="12">
        <v>4836</v>
      </c>
      <c r="I150" s="12">
        <v>9803</v>
      </c>
      <c r="J150" s="12">
        <v>4478</v>
      </c>
      <c r="K150" s="12">
        <v>10030</v>
      </c>
      <c r="L150" s="17">
        <v>5012.3536999999997</v>
      </c>
      <c r="M150" s="17">
        <v>10613.872600000001</v>
      </c>
      <c r="N150" s="17">
        <v>6662.2786999999998</v>
      </c>
      <c r="O150" s="17">
        <v>11404.9254</v>
      </c>
      <c r="P150" s="12">
        <v>8074</v>
      </c>
      <c r="Q150" s="12">
        <v>15647</v>
      </c>
      <c r="R150" s="12">
        <v>9356</v>
      </c>
      <c r="S150" s="12">
        <v>22974</v>
      </c>
      <c r="T150" s="12">
        <v>11482</v>
      </c>
      <c r="U150" s="12">
        <v>24757</v>
      </c>
      <c r="V150" s="12">
        <v>13065.387417</v>
      </c>
      <c r="W150" s="12">
        <v>23025.188483999998</v>
      </c>
      <c r="X150" s="34">
        <v>12263.09929</v>
      </c>
      <c r="Y150" s="10">
        <v>25043.980045</v>
      </c>
    </row>
    <row r="151" spans="1:25" s="3" customFormat="1">
      <c r="A151" s="51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58"/>
    </row>
    <row r="152" spans="1:25">
      <c r="A152" s="51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34"/>
      <c r="Y152" s="10"/>
    </row>
    <row r="153" spans="1:25" s="3" customFormat="1">
      <c r="A153" s="51" t="s">
        <v>122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X153" s="58"/>
    </row>
    <row r="154" spans="1:25">
      <c r="A154" s="51" t="s">
        <v>123</v>
      </c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34"/>
      <c r="Y154" s="10"/>
    </row>
    <row r="155" spans="1:25" s="3" customFormat="1">
      <c r="A155" s="51" t="s">
        <v>124</v>
      </c>
      <c r="B155" s="9">
        <v>17697.400000000001</v>
      </c>
      <c r="C155" s="9">
        <v>3779.5</v>
      </c>
      <c r="D155" s="9"/>
      <c r="E155" s="9">
        <v>18874</v>
      </c>
      <c r="F155" s="9">
        <v>3982</v>
      </c>
      <c r="G155" s="9"/>
      <c r="H155" s="8">
        <v>22660</v>
      </c>
      <c r="I155" s="8">
        <v>4766</v>
      </c>
      <c r="J155" s="8">
        <v>24898</v>
      </c>
      <c r="K155" s="8">
        <v>5558</v>
      </c>
      <c r="L155" s="18">
        <v>28327.458699999999</v>
      </c>
      <c r="M155" s="18">
        <v>5725.0681000000004</v>
      </c>
      <c r="N155" s="18">
        <v>37822.43</v>
      </c>
      <c r="O155" s="18">
        <v>7952.9709000000003</v>
      </c>
      <c r="P155" s="8">
        <v>39963</v>
      </c>
      <c r="Q155" s="8">
        <v>10364</v>
      </c>
      <c r="R155" s="8">
        <v>44992</v>
      </c>
      <c r="S155" s="8">
        <v>16360</v>
      </c>
      <c r="T155" s="8">
        <v>47926</v>
      </c>
      <c r="U155" s="8">
        <v>22315</v>
      </c>
      <c r="V155" s="8">
        <v>46648.639717999999</v>
      </c>
      <c r="W155" s="8">
        <v>13233.027577999999</v>
      </c>
      <c r="X155" s="58">
        <v>45448.836062000002</v>
      </c>
      <c r="Y155" s="3">
        <v>14157.724120000001</v>
      </c>
    </row>
    <row r="156" spans="1:25">
      <c r="A156" s="51" t="s">
        <v>125</v>
      </c>
      <c r="B156" s="11">
        <v>4559.5</v>
      </c>
      <c r="C156" s="11">
        <v>3451.8</v>
      </c>
      <c r="D156" s="11"/>
      <c r="E156" s="11">
        <v>5703</v>
      </c>
      <c r="F156" s="11">
        <v>3636</v>
      </c>
      <c r="G156" s="11"/>
      <c r="H156" s="12">
        <v>6764</v>
      </c>
      <c r="I156" s="12">
        <v>4517</v>
      </c>
      <c r="J156" s="12">
        <v>7590</v>
      </c>
      <c r="K156" s="12">
        <v>5789</v>
      </c>
      <c r="L156" s="17">
        <v>11450.947399999999</v>
      </c>
      <c r="M156" s="17">
        <v>8996.9321999999993</v>
      </c>
      <c r="N156" s="17">
        <v>17361.394400000001</v>
      </c>
      <c r="O156" s="17">
        <v>10459.9542</v>
      </c>
      <c r="P156" s="12">
        <v>21191</v>
      </c>
      <c r="Q156" s="12">
        <v>11881</v>
      </c>
      <c r="R156" s="12">
        <v>22675</v>
      </c>
      <c r="S156" s="12">
        <v>14710</v>
      </c>
      <c r="T156" s="12">
        <v>28725</v>
      </c>
      <c r="U156" s="12">
        <v>15706</v>
      </c>
      <c r="V156" s="12">
        <v>32106.362449</v>
      </c>
      <c r="W156" s="12">
        <v>15842.163834000001</v>
      </c>
      <c r="X156" s="34">
        <v>32020.090221999999</v>
      </c>
      <c r="Y156" s="10">
        <v>19082.809507999998</v>
      </c>
    </row>
    <row r="157" spans="1:25" s="3" customFormat="1">
      <c r="A157" s="51" t="s">
        <v>126</v>
      </c>
      <c r="B157" s="9"/>
      <c r="C157" s="9"/>
      <c r="D157" s="9"/>
      <c r="E157" s="9"/>
      <c r="F157" s="9"/>
      <c r="G157" s="9"/>
      <c r="H157" s="8"/>
      <c r="I157" s="8"/>
      <c r="J157" s="8"/>
      <c r="K157" s="8"/>
      <c r="L157" s="38"/>
      <c r="M157" s="38"/>
      <c r="N157" s="38"/>
      <c r="O157" s="18"/>
      <c r="P157" s="8"/>
      <c r="Q157" s="8"/>
      <c r="R157" s="8"/>
      <c r="S157" s="8"/>
      <c r="T157" s="8"/>
      <c r="U157" s="8"/>
      <c r="V157" s="8"/>
      <c r="X157" s="58"/>
    </row>
    <row r="158" spans="1:25">
      <c r="A158" s="51" t="s">
        <v>127</v>
      </c>
      <c r="B158" s="11">
        <v>1130.4000000000001</v>
      </c>
      <c r="C158" s="11">
        <v>163717.20000000001</v>
      </c>
      <c r="D158" s="11"/>
      <c r="E158" s="11">
        <v>1532</v>
      </c>
      <c r="F158" s="11">
        <v>172065</v>
      </c>
      <c r="G158" s="11"/>
      <c r="H158" s="12">
        <v>2363</v>
      </c>
      <c r="I158" s="12">
        <v>232641</v>
      </c>
      <c r="J158" s="12">
        <v>2083</v>
      </c>
      <c r="K158" s="12">
        <v>217766</v>
      </c>
      <c r="L158" s="17">
        <v>3753.8049999999998</v>
      </c>
      <c r="M158" s="17">
        <v>225556.7144</v>
      </c>
      <c r="N158" s="17">
        <v>6071.0271000000002</v>
      </c>
      <c r="O158" s="17">
        <v>276384.76699999999</v>
      </c>
      <c r="P158" s="12">
        <v>6398</v>
      </c>
      <c r="Q158" s="12">
        <v>302382</v>
      </c>
      <c r="R158" s="12">
        <v>10214</v>
      </c>
      <c r="S158" s="12">
        <v>403386</v>
      </c>
      <c r="T158" s="12">
        <v>13102</v>
      </c>
      <c r="U158" s="12">
        <v>468041</v>
      </c>
      <c r="V158" s="12">
        <v>16630.590557</v>
      </c>
      <c r="W158" s="12">
        <v>501532.44735099998</v>
      </c>
      <c r="X158" s="34">
        <v>17672.174602999999</v>
      </c>
      <c r="Y158" s="10">
        <v>551500.13293700002</v>
      </c>
    </row>
    <row r="159" spans="1:25" s="3" customFormat="1">
      <c r="A159" s="51" t="s">
        <v>128</v>
      </c>
      <c r="B159" s="9"/>
      <c r="C159" s="9"/>
      <c r="D159" s="9"/>
      <c r="E159" s="9"/>
      <c r="F159" s="9"/>
      <c r="G159" s="9"/>
      <c r="H159" s="8"/>
      <c r="I159" s="8"/>
      <c r="J159" s="8"/>
      <c r="K159" s="8"/>
      <c r="L159" s="38"/>
      <c r="M159" s="38"/>
      <c r="N159" s="38"/>
      <c r="O159" s="18"/>
      <c r="P159" s="8"/>
      <c r="Q159" s="8"/>
      <c r="R159" s="8"/>
      <c r="S159" s="8"/>
      <c r="T159" s="8"/>
      <c r="U159" s="8"/>
      <c r="V159" s="8"/>
      <c r="X159" s="58"/>
    </row>
    <row r="160" spans="1:25">
      <c r="A160" s="51" t="s">
        <v>129</v>
      </c>
      <c r="B160" s="11">
        <v>2208.8000000000002</v>
      </c>
      <c r="C160" s="11">
        <v>239085.5</v>
      </c>
      <c r="D160" s="11"/>
      <c r="E160" s="11">
        <v>3006</v>
      </c>
      <c r="F160" s="11">
        <v>218212</v>
      </c>
      <c r="G160" s="11"/>
      <c r="H160" s="12">
        <v>4014</v>
      </c>
      <c r="I160" s="12">
        <v>271256</v>
      </c>
      <c r="J160" s="12">
        <v>3012</v>
      </c>
      <c r="K160" s="12">
        <v>290555</v>
      </c>
      <c r="L160" s="17">
        <v>5190.9755999999998</v>
      </c>
      <c r="M160" s="17">
        <v>303639.29710000003</v>
      </c>
      <c r="N160" s="17">
        <v>9159.2896999999994</v>
      </c>
      <c r="O160" s="17">
        <v>381000.7598</v>
      </c>
      <c r="P160" s="12">
        <v>11432</v>
      </c>
      <c r="Q160" s="12">
        <v>402907</v>
      </c>
      <c r="R160" s="12">
        <v>16219</v>
      </c>
      <c r="S160" s="12">
        <v>504456</v>
      </c>
      <c r="T160" s="12">
        <v>18965</v>
      </c>
      <c r="U160" s="12">
        <v>562209</v>
      </c>
      <c r="V160" s="12">
        <v>21462.292782</v>
      </c>
      <c r="W160" s="12">
        <v>610304.68646899995</v>
      </c>
      <c r="X160" s="34">
        <v>22267.508096000001</v>
      </c>
      <c r="Y160" s="10">
        <v>614445.62544199999</v>
      </c>
    </row>
    <row r="161" spans="1:25" s="3" customFormat="1">
      <c r="A161" s="51" t="s">
        <v>130</v>
      </c>
      <c r="B161" s="9"/>
      <c r="C161" s="9"/>
      <c r="D161" s="9"/>
      <c r="E161" s="9"/>
      <c r="F161" s="9"/>
      <c r="G161" s="9"/>
      <c r="H161" s="8"/>
      <c r="I161" s="8"/>
      <c r="J161" s="8"/>
      <c r="K161" s="8"/>
      <c r="L161" s="18"/>
      <c r="M161" s="18"/>
      <c r="N161" s="18"/>
      <c r="O161" s="18"/>
      <c r="P161" s="8"/>
      <c r="Q161" s="8"/>
      <c r="R161" s="8"/>
      <c r="S161" s="8"/>
      <c r="T161" s="8"/>
      <c r="U161" s="8"/>
      <c r="V161" s="8"/>
      <c r="X161" s="58"/>
    </row>
    <row r="162" spans="1:25">
      <c r="A162" s="51" t="s">
        <v>131</v>
      </c>
      <c r="B162" s="11">
        <v>4761.7</v>
      </c>
      <c r="C162" s="11">
        <v>104144.3</v>
      </c>
      <c r="D162" s="11"/>
      <c r="E162" s="11">
        <v>4930</v>
      </c>
      <c r="F162" s="11">
        <v>95744</v>
      </c>
      <c r="G162" s="11"/>
      <c r="H162" s="12">
        <v>11135</v>
      </c>
      <c r="I162" s="12">
        <v>108223</v>
      </c>
      <c r="J162" s="12">
        <v>9416</v>
      </c>
      <c r="K162" s="12">
        <v>116628</v>
      </c>
      <c r="L162" s="17">
        <v>12186.0864</v>
      </c>
      <c r="M162" s="17">
        <v>141286.52410000001</v>
      </c>
      <c r="N162" s="17">
        <v>18821.1322</v>
      </c>
      <c r="O162" s="17">
        <v>189304.25320000001</v>
      </c>
      <c r="P162" s="12">
        <v>22438</v>
      </c>
      <c r="Q162" s="12">
        <v>219875</v>
      </c>
      <c r="R162" s="12">
        <v>22755</v>
      </c>
      <c r="S162" s="12">
        <v>270402</v>
      </c>
      <c r="T162" s="12">
        <v>30353</v>
      </c>
      <c r="U162" s="12">
        <v>284060</v>
      </c>
      <c r="V162" s="12">
        <v>36043.457395999998</v>
      </c>
      <c r="W162" s="12">
        <v>300159.91906300001</v>
      </c>
      <c r="X162" s="34">
        <v>28901.971003999999</v>
      </c>
      <c r="Y162" s="10">
        <v>315550.52985300001</v>
      </c>
    </row>
    <row r="163" spans="1:25" s="3" customFormat="1">
      <c r="A163" s="50"/>
      <c r="B163" s="9"/>
      <c r="C163" s="9"/>
      <c r="D163" s="9"/>
      <c r="E163" s="9"/>
      <c r="F163" s="9"/>
      <c r="G163" s="9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58"/>
    </row>
    <row r="164" spans="1:25">
      <c r="A164" s="47" t="s">
        <v>132</v>
      </c>
      <c r="B164" s="11"/>
      <c r="C164" s="11"/>
      <c r="D164" s="11"/>
      <c r="E164" s="11"/>
      <c r="F164" s="11"/>
      <c r="G164" s="11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34"/>
      <c r="Y164" s="10"/>
    </row>
    <row r="165" spans="1:25" s="3" customFormat="1">
      <c r="A165" s="47" t="s">
        <v>133</v>
      </c>
      <c r="B165" s="9"/>
      <c r="C165" s="9"/>
      <c r="D165" s="9"/>
      <c r="E165" s="9"/>
      <c r="F165" s="9"/>
      <c r="G165" s="9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58"/>
    </row>
    <row r="166" spans="1:25">
      <c r="A166" s="47" t="s">
        <v>99</v>
      </c>
      <c r="B166" s="37">
        <f>SUM(B168:B174)</f>
        <v>6421.1000000000013</v>
      </c>
      <c r="C166" s="37">
        <f>SUM(C168:C174)</f>
        <v>63281.2</v>
      </c>
      <c r="D166" s="37">
        <f t="shared" ref="D166:I166" si="13">SUM(D168:D174)</f>
        <v>0</v>
      </c>
      <c r="E166" s="37">
        <f t="shared" si="13"/>
        <v>7070</v>
      </c>
      <c r="F166" s="37">
        <f>SUM(F168:F174)-1</f>
        <v>68884</v>
      </c>
      <c r="G166" s="37">
        <f t="shared" si="13"/>
        <v>0</v>
      </c>
      <c r="H166" s="37">
        <f t="shared" si="13"/>
        <v>8816</v>
      </c>
      <c r="I166" s="37">
        <f t="shared" si="13"/>
        <v>79788</v>
      </c>
      <c r="J166" s="37">
        <f t="shared" ref="J166:O166" si="14">SUM(J168:J174)</f>
        <v>8584</v>
      </c>
      <c r="K166" s="37">
        <f t="shared" si="14"/>
        <v>81676</v>
      </c>
      <c r="L166" s="37">
        <f t="shared" si="14"/>
        <v>14536.1286</v>
      </c>
      <c r="M166" s="37">
        <f t="shared" si="14"/>
        <v>89927.749100000001</v>
      </c>
      <c r="N166" s="37">
        <f t="shared" si="14"/>
        <v>18016.892599999999</v>
      </c>
      <c r="O166" s="37">
        <f t="shared" si="14"/>
        <v>114595.04070000001</v>
      </c>
      <c r="P166" s="33">
        <v>23591</v>
      </c>
      <c r="Q166" s="33">
        <v>131133</v>
      </c>
      <c r="R166" s="33">
        <v>27112</v>
      </c>
      <c r="S166" s="33">
        <v>176409</v>
      </c>
      <c r="T166" s="33">
        <v>31417</v>
      </c>
      <c r="U166" s="33">
        <v>200528</v>
      </c>
      <c r="V166" s="33">
        <v>34522.591259999994</v>
      </c>
      <c r="W166" s="33">
        <v>199797.380374</v>
      </c>
      <c r="X166" s="34">
        <v>39425.155055000003</v>
      </c>
      <c r="Y166" s="10">
        <v>205168.09607</v>
      </c>
    </row>
    <row r="167" spans="1:25" s="3" customFormat="1">
      <c r="A167" s="51" t="s">
        <v>134</v>
      </c>
      <c r="B167" s="9"/>
      <c r="C167" s="9"/>
      <c r="D167" s="9"/>
      <c r="E167" s="9"/>
      <c r="F167" s="9"/>
      <c r="G167" s="9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X167" s="58"/>
    </row>
    <row r="168" spans="1:25">
      <c r="A168" s="51" t="s">
        <v>135</v>
      </c>
      <c r="B168" s="11">
        <v>5696.1</v>
      </c>
      <c r="C168" s="11">
        <v>55969.7</v>
      </c>
      <c r="D168" s="11"/>
      <c r="E168" s="11">
        <v>6119</v>
      </c>
      <c r="F168" s="11">
        <v>59962</v>
      </c>
      <c r="G168" s="11"/>
      <c r="H168" s="12">
        <v>7328</v>
      </c>
      <c r="I168" s="12">
        <v>70568</v>
      </c>
      <c r="J168" s="12">
        <v>7195</v>
      </c>
      <c r="K168" s="12">
        <v>71525</v>
      </c>
      <c r="L168" s="17">
        <v>12845.786700000001</v>
      </c>
      <c r="M168" s="17">
        <v>80129.353900000002</v>
      </c>
      <c r="N168" s="17">
        <v>15631.8163</v>
      </c>
      <c r="O168" s="17">
        <v>99638.976999999999</v>
      </c>
      <c r="P168" s="12">
        <v>21057</v>
      </c>
      <c r="Q168" s="12">
        <v>112461</v>
      </c>
      <c r="R168" s="12">
        <v>24191</v>
      </c>
      <c r="S168" s="12">
        <v>154738</v>
      </c>
      <c r="T168" s="12">
        <v>28218</v>
      </c>
      <c r="U168" s="12">
        <v>180124</v>
      </c>
      <c r="V168" s="12">
        <v>31024.477118999999</v>
      </c>
      <c r="W168" s="12">
        <v>179323.56562499999</v>
      </c>
      <c r="X168" s="34">
        <v>35929.090564999999</v>
      </c>
      <c r="Y168" s="10">
        <v>185505.60764199999</v>
      </c>
    </row>
    <row r="169" spans="1:25" s="3" customFormat="1">
      <c r="A169" s="51" t="s">
        <v>136</v>
      </c>
      <c r="B169" s="9">
        <v>114.3</v>
      </c>
      <c r="C169" s="9">
        <v>615.20000000000005</v>
      </c>
      <c r="D169" s="9"/>
      <c r="E169" s="9">
        <v>136</v>
      </c>
      <c r="F169" s="9">
        <v>676</v>
      </c>
      <c r="G169" s="9"/>
      <c r="H169" s="8">
        <v>189</v>
      </c>
      <c r="I169" s="8">
        <v>963</v>
      </c>
      <c r="J169" s="8">
        <v>305</v>
      </c>
      <c r="K169" s="8">
        <v>874</v>
      </c>
      <c r="L169" s="18">
        <v>472.63330000000002</v>
      </c>
      <c r="M169" s="18">
        <v>1018.5836</v>
      </c>
      <c r="N169" s="18">
        <v>449.54399999999998</v>
      </c>
      <c r="O169" s="18">
        <v>1364.5737999999999</v>
      </c>
      <c r="P169" s="8">
        <v>619</v>
      </c>
      <c r="Q169" s="8">
        <v>2348</v>
      </c>
      <c r="R169" s="8">
        <v>846</v>
      </c>
      <c r="S169" s="8">
        <v>2559</v>
      </c>
      <c r="T169" s="8">
        <v>835</v>
      </c>
      <c r="U169" s="8">
        <v>2698</v>
      </c>
      <c r="V169" s="8">
        <v>1011.21934</v>
      </c>
      <c r="W169" s="8">
        <v>2496.3736330000002</v>
      </c>
      <c r="X169" s="58">
        <v>1130.6757259999999</v>
      </c>
      <c r="Y169" s="3">
        <v>2656.7759759999999</v>
      </c>
    </row>
    <row r="170" spans="1:25">
      <c r="A170" s="51" t="s">
        <v>137</v>
      </c>
      <c r="B170" s="11"/>
      <c r="C170" s="11"/>
      <c r="D170" s="11"/>
      <c r="E170" s="11"/>
      <c r="F170" s="11"/>
      <c r="G170" s="11"/>
      <c r="H170" s="12"/>
      <c r="I170" s="12"/>
      <c r="J170" s="12"/>
      <c r="K170" s="12"/>
      <c r="L170" s="17"/>
      <c r="M170" s="17"/>
      <c r="N170" s="17"/>
      <c r="O170" s="17"/>
      <c r="P170" s="12"/>
      <c r="Q170" s="12"/>
      <c r="R170" s="12"/>
      <c r="S170" s="12"/>
      <c r="T170" s="12"/>
      <c r="U170" s="12"/>
      <c r="V170" s="12"/>
      <c r="W170" s="10"/>
      <c r="X170" s="34"/>
      <c r="Y170" s="10"/>
    </row>
    <row r="171" spans="1:25" s="3" customFormat="1">
      <c r="A171" s="51" t="s">
        <v>138</v>
      </c>
      <c r="B171" s="9">
        <v>412.6</v>
      </c>
      <c r="C171" s="9">
        <v>77.400000000000006</v>
      </c>
      <c r="D171" s="9"/>
      <c r="E171" s="9">
        <v>571</v>
      </c>
      <c r="F171" s="9">
        <v>53</v>
      </c>
      <c r="G171" s="9"/>
      <c r="H171" s="8">
        <v>778</v>
      </c>
      <c r="I171" s="8">
        <v>51</v>
      </c>
      <c r="J171" s="8">
        <v>651</v>
      </c>
      <c r="K171" s="8">
        <v>69</v>
      </c>
      <c r="L171" s="18">
        <v>653.77470000000005</v>
      </c>
      <c r="M171" s="18">
        <v>68.2089</v>
      </c>
      <c r="N171" s="18">
        <v>1309.6197999999999</v>
      </c>
      <c r="O171" s="18">
        <v>76.718900000000005</v>
      </c>
      <c r="P171" s="8">
        <v>1232</v>
      </c>
      <c r="Q171" s="8">
        <v>81</v>
      </c>
      <c r="R171" s="8">
        <v>1368</v>
      </c>
      <c r="S171" s="8">
        <v>133</v>
      </c>
      <c r="T171" s="8">
        <v>1655</v>
      </c>
      <c r="U171" s="8">
        <v>139</v>
      </c>
      <c r="V171" s="8">
        <v>1730.9863439999999</v>
      </c>
      <c r="W171" s="8">
        <v>1529.6657359999999</v>
      </c>
      <c r="X171" s="58">
        <v>1629.668416</v>
      </c>
      <c r="Y171" s="3">
        <v>124.854209</v>
      </c>
    </row>
    <row r="172" spans="1:25">
      <c r="A172" s="51" t="s">
        <v>139</v>
      </c>
      <c r="B172" s="11"/>
      <c r="C172" s="11"/>
      <c r="D172" s="11"/>
      <c r="E172" s="11"/>
      <c r="F172" s="11"/>
      <c r="G172" s="11"/>
      <c r="H172" s="12"/>
      <c r="I172" s="12"/>
      <c r="J172" s="12"/>
      <c r="K172" s="12"/>
      <c r="L172" s="17"/>
      <c r="M172" s="17"/>
      <c r="N172" s="17"/>
      <c r="O172" s="17"/>
      <c r="P172" s="12"/>
      <c r="Q172" s="12"/>
      <c r="R172" s="12"/>
      <c r="S172" s="12"/>
      <c r="T172" s="12"/>
      <c r="U172" s="12"/>
      <c r="V172" s="12"/>
      <c r="W172" s="10"/>
      <c r="X172" s="34"/>
      <c r="Y172" s="10"/>
    </row>
    <row r="173" spans="1:25" s="3" customFormat="1">
      <c r="A173" s="51" t="s">
        <v>140</v>
      </c>
      <c r="B173" s="9"/>
      <c r="C173" s="9"/>
      <c r="D173" s="9"/>
      <c r="E173" s="9"/>
      <c r="F173" s="9"/>
      <c r="G173" s="9"/>
      <c r="H173" s="8"/>
      <c r="I173" s="8"/>
      <c r="J173" s="8"/>
      <c r="K173" s="8"/>
      <c r="L173" s="18"/>
      <c r="M173" s="18"/>
      <c r="N173" s="18"/>
      <c r="O173" s="18"/>
      <c r="P173" s="8"/>
      <c r="Q173" s="8"/>
      <c r="R173" s="8"/>
      <c r="S173" s="8"/>
      <c r="T173" s="8"/>
      <c r="U173" s="8"/>
      <c r="V173" s="8"/>
      <c r="W173" s="8"/>
      <c r="X173" s="58"/>
    </row>
    <row r="174" spans="1:25">
      <c r="A174" s="51" t="s">
        <v>141</v>
      </c>
      <c r="B174" s="11">
        <v>198.1</v>
      </c>
      <c r="C174" s="11">
        <v>6618.9</v>
      </c>
      <c r="D174" s="11"/>
      <c r="E174" s="11">
        <v>244</v>
      </c>
      <c r="F174" s="11">
        <v>8194</v>
      </c>
      <c r="G174" s="11"/>
      <c r="H174" s="12">
        <v>521</v>
      </c>
      <c r="I174" s="12">
        <v>8206</v>
      </c>
      <c r="J174" s="12">
        <v>433</v>
      </c>
      <c r="K174" s="12">
        <v>9208</v>
      </c>
      <c r="L174" s="17">
        <v>563.93389999999999</v>
      </c>
      <c r="M174" s="17">
        <v>8711.6026999999995</v>
      </c>
      <c r="N174" s="17">
        <v>625.91250000000002</v>
      </c>
      <c r="O174" s="17">
        <v>13514.771000000001</v>
      </c>
      <c r="P174" s="12">
        <v>683</v>
      </c>
      <c r="Q174" s="12">
        <v>16244</v>
      </c>
      <c r="R174" s="12">
        <v>707</v>
      </c>
      <c r="S174" s="12">
        <v>18979</v>
      </c>
      <c r="T174" s="12">
        <v>709</v>
      </c>
      <c r="U174" s="12">
        <v>17568</v>
      </c>
      <c r="V174" s="12">
        <v>755.908457</v>
      </c>
      <c r="W174" s="12">
        <v>16447.775379999999</v>
      </c>
      <c r="X174" s="34">
        <v>735.72034799999994</v>
      </c>
      <c r="Y174" s="10">
        <v>16880.858242999999</v>
      </c>
    </row>
    <row r="175" spans="1:25" s="3" customFormat="1">
      <c r="A175" s="50"/>
      <c r="B175" s="9"/>
      <c r="C175" s="9"/>
      <c r="D175" s="9"/>
      <c r="E175" s="9"/>
      <c r="F175" s="9"/>
      <c r="G175" s="9"/>
      <c r="H175" s="8"/>
      <c r="I175" s="8"/>
      <c r="J175" s="8"/>
      <c r="K175" s="8"/>
      <c r="L175" s="18"/>
      <c r="M175" s="18"/>
      <c r="N175" s="18"/>
      <c r="O175" s="18"/>
      <c r="P175" s="8"/>
      <c r="Q175" s="8"/>
      <c r="R175" s="8"/>
      <c r="S175" s="8"/>
      <c r="T175" s="8"/>
      <c r="U175" s="8"/>
      <c r="V175" s="8"/>
      <c r="W175" s="8"/>
      <c r="X175" s="58"/>
    </row>
    <row r="176" spans="1:25">
      <c r="A176" s="47" t="s">
        <v>142</v>
      </c>
      <c r="B176" s="11"/>
      <c r="C176" s="11"/>
      <c r="D176" s="11"/>
      <c r="E176" s="11"/>
      <c r="F176" s="11"/>
      <c r="G176" s="11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34"/>
      <c r="Y176" s="10"/>
    </row>
    <row r="177" spans="1:25" s="3" customFormat="1">
      <c r="A177" s="47" t="s">
        <v>143</v>
      </c>
      <c r="B177" s="9"/>
      <c r="C177" s="9"/>
      <c r="D177" s="9"/>
      <c r="E177" s="9"/>
      <c r="F177" s="9"/>
      <c r="G177" s="9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58"/>
    </row>
    <row r="178" spans="1:25">
      <c r="A178" s="47" t="s">
        <v>144</v>
      </c>
      <c r="B178" s="37">
        <f>SUM(B180:B182)</f>
        <v>38407.599999999999</v>
      </c>
      <c r="C178" s="37">
        <f>SUM(C180:C182)</f>
        <v>58380.299999999996</v>
      </c>
      <c r="D178" s="37">
        <f t="shared" ref="D178:I178" si="15">SUM(D180:D182)</f>
        <v>0</v>
      </c>
      <c r="E178" s="37">
        <f t="shared" si="15"/>
        <v>44388</v>
      </c>
      <c r="F178" s="37">
        <f>SUM(F180:F182)-1</f>
        <v>60090</v>
      </c>
      <c r="G178" s="37">
        <f t="shared" si="15"/>
        <v>0</v>
      </c>
      <c r="H178" s="37">
        <f t="shared" si="15"/>
        <v>56208</v>
      </c>
      <c r="I178" s="37">
        <f t="shared" si="15"/>
        <v>69186</v>
      </c>
      <c r="J178" s="37">
        <f t="shared" ref="J178:O178" si="16">SUM(J180:J182)</f>
        <v>53151</v>
      </c>
      <c r="K178" s="37">
        <f t="shared" si="16"/>
        <v>68728.600000000006</v>
      </c>
      <c r="L178" s="37">
        <f t="shared" si="16"/>
        <v>70780.041899999997</v>
      </c>
      <c r="M178" s="37">
        <f t="shared" si="16"/>
        <v>78927.025899999993</v>
      </c>
      <c r="N178" s="37">
        <f t="shared" si="16"/>
        <v>97696.321599999996</v>
      </c>
      <c r="O178" s="37">
        <f t="shared" si="16"/>
        <v>95095.66369999999</v>
      </c>
      <c r="P178" s="33">
        <v>110647</v>
      </c>
      <c r="Q178" s="33">
        <v>119882</v>
      </c>
      <c r="R178" s="33">
        <v>112173</v>
      </c>
      <c r="S178" s="33">
        <v>152227</v>
      </c>
      <c r="T178" s="33">
        <v>132737</v>
      </c>
      <c r="U178" s="33">
        <v>179621</v>
      </c>
      <c r="V178" s="33">
        <v>147553.13559100003</v>
      </c>
      <c r="W178" s="33">
        <v>193072.08390599999</v>
      </c>
      <c r="X178" s="34">
        <v>148371.01464100002</v>
      </c>
      <c r="Y178" s="10">
        <v>208224.170132</v>
      </c>
    </row>
    <row r="179" spans="1:25" s="3" customFormat="1">
      <c r="A179" s="51" t="s">
        <v>145</v>
      </c>
      <c r="B179" s="9"/>
      <c r="C179" s="9"/>
      <c r="D179" s="9"/>
      <c r="E179" s="9"/>
      <c r="F179" s="9"/>
      <c r="G179" s="9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X179" s="58"/>
    </row>
    <row r="180" spans="1:25">
      <c r="A180" s="51" t="s">
        <v>146</v>
      </c>
      <c r="B180" s="11">
        <v>8552.1</v>
      </c>
      <c r="C180" s="11">
        <v>37219.699999999997</v>
      </c>
      <c r="D180" s="11"/>
      <c r="E180" s="11">
        <v>9944</v>
      </c>
      <c r="F180" s="11">
        <v>37268</v>
      </c>
      <c r="G180" s="11"/>
      <c r="H180" s="12">
        <v>13522</v>
      </c>
      <c r="I180" s="12">
        <v>40728</v>
      </c>
      <c r="J180" s="12">
        <v>12482</v>
      </c>
      <c r="K180" s="12">
        <v>41974</v>
      </c>
      <c r="L180" s="17">
        <v>16669.441599999998</v>
      </c>
      <c r="M180" s="17">
        <v>45610.512499999997</v>
      </c>
      <c r="N180" s="17">
        <v>24456.924599999998</v>
      </c>
      <c r="O180" s="17">
        <v>50756.937899999997</v>
      </c>
      <c r="P180" s="12">
        <v>30543</v>
      </c>
      <c r="Q180" s="12">
        <v>63656</v>
      </c>
      <c r="R180" s="12">
        <v>30510</v>
      </c>
      <c r="S180" s="12">
        <v>80085</v>
      </c>
      <c r="T180" s="12">
        <v>34307</v>
      </c>
      <c r="U180" s="12">
        <v>85255</v>
      </c>
      <c r="V180" s="12">
        <v>40751.357099000001</v>
      </c>
      <c r="W180" s="12">
        <v>87272.833675999995</v>
      </c>
      <c r="X180" s="34">
        <v>49690.446465000001</v>
      </c>
      <c r="Y180" s="10">
        <v>90484.880254000003</v>
      </c>
    </row>
    <row r="181" spans="1:25" s="3" customFormat="1">
      <c r="A181" s="51" t="s">
        <v>147</v>
      </c>
      <c r="B181" s="9">
        <v>14805</v>
      </c>
      <c r="C181" s="9">
        <v>7241.7</v>
      </c>
      <c r="D181" s="9"/>
      <c r="E181" s="9">
        <v>17634</v>
      </c>
      <c r="F181" s="9">
        <v>7623</v>
      </c>
      <c r="G181" s="9"/>
      <c r="H181" s="8">
        <v>22513</v>
      </c>
      <c r="I181" s="8">
        <v>9817</v>
      </c>
      <c r="J181" s="8">
        <v>19291</v>
      </c>
      <c r="K181" s="8">
        <v>10000.9</v>
      </c>
      <c r="L181" s="18">
        <v>26394.172999999999</v>
      </c>
      <c r="M181" s="18">
        <v>14803.6813</v>
      </c>
      <c r="N181" s="18">
        <v>39421.616900000001</v>
      </c>
      <c r="O181" s="18">
        <v>18779.4915</v>
      </c>
      <c r="P181" s="8">
        <v>38518</v>
      </c>
      <c r="Q181" s="8">
        <v>24201</v>
      </c>
      <c r="R181" s="8">
        <v>37274</v>
      </c>
      <c r="S181" s="8">
        <v>33350</v>
      </c>
      <c r="T181" s="8">
        <v>46686</v>
      </c>
      <c r="U181" s="8">
        <v>51487</v>
      </c>
      <c r="V181" s="8">
        <v>46494.328132000002</v>
      </c>
      <c r="W181" s="8">
        <v>59822.994261</v>
      </c>
      <c r="X181" s="58">
        <v>31288.565255000001</v>
      </c>
      <c r="Y181" s="3">
        <v>73824.792516000001</v>
      </c>
    </row>
    <row r="182" spans="1:25">
      <c r="A182" s="51" t="s">
        <v>148</v>
      </c>
      <c r="B182" s="11">
        <v>15050.5</v>
      </c>
      <c r="C182" s="11">
        <v>13918.9</v>
      </c>
      <c r="D182" s="11"/>
      <c r="E182" s="11">
        <v>16810</v>
      </c>
      <c r="F182" s="11">
        <v>15200</v>
      </c>
      <c r="G182" s="11"/>
      <c r="H182" s="12">
        <v>20173</v>
      </c>
      <c r="I182" s="12">
        <v>18641</v>
      </c>
      <c r="J182" s="12">
        <v>21378</v>
      </c>
      <c r="K182" s="12">
        <v>16753.7</v>
      </c>
      <c r="L182" s="17">
        <v>27716.427299999999</v>
      </c>
      <c r="M182" s="17">
        <v>18512.8321</v>
      </c>
      <c r="N182" s="17">
        <v>33817.780100000004</v>
      </c>
      <c r="O182" s="17">
        <v>25559.2343</v>
      </c>
      <c r="P182" s="12">
        <v>41586</v>
      </c>
      <c r="Q182" s="12">
        <v>32025</v>
      </c>
      <c r="R182" s="12">
        <v>44389</v>
      </c>
      <c r="S182" s="12">
        <v>38792</v>
      </c>
      <c r="T182" s="12">
        <v>51745</v>
      </c>
      <c r="U182" s="12">
        <v>42880</v>
      </c>
      <c r="V182" s="12">
        <v>60307.450360000003</v>
      </c>
      <c r="W182" s="12">
        <v>45976.255968999998</v>
      </c>
      <c r="X182" s="34">
        <v>67392.002921000007</v>
      </c>
      <c r="Y182" s="10">
        <v>43914.497362000002</v>
      </c>
    </row>
    <row r="183" spans="1:25" s="3" customFormat="1">
      <c r="A183" s="50"/>
      <c r="B183" s="9"/>
      <c r="C183" s="9"/>
      <c r="D183" s="9"/>
      <c r="E183" s="9"/>
      <c r="F183" s="9"/>
      <c r="G183" s="9"/>
      <c r="H183" s="8"/>
      <c r="I183" s="8"/>
      <c r="J183" s="8"/>
      <c r="K183" s="8"/>
      <c r="L183" s="18"/>
      <c r="M183" s="18"/>
      <c r="N183" s="18"/>
      <c r="O183" s="18"/>
      <c r="P183" s="8"/>
      <c r="Q183" s="8"/>
      <c r="R183" s="8"/>
      <c r="S183" s="8"/>
      <c r="T183" s="8"/>
      <c r="U183" s="8"/>
      <c r="V183" s="8"/>
      <c r="W183" s="8"/>
      <c r="X183" s="58"/>
    </row>
    <row r="184" spans="1:25">
      <c r="A184" s="47" t="s">
        <v>149</v>
      </c>
      <c r="B184" s="11"/>
      <c r="C184" s="11"/>
      <c r="D184" s="11"/>
      <c r="E184" s="11"/>
      <c r="F184" s="11"/>
      <c r="G184" s="11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34"/>
      <c r="Y184" s="10"/>
    </row>
    <row r="185" spans="1:25" s="3" customFormat="1">
      <c r="A185" s="47" t="s">
        <v>150</v>
      </c>
      <c r="B185" s="9"/>
      <c r="C185" s="9"/>
      <c r="D185" s="9"/>
      <c r="E185" s="9"/>
      <c r="F185" s="9"/>
      <c r="G185" s="9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58"/>
    </row>
    <row r="186" spans="1:25">
      <c r="A186" s="47" t="s">
        <v>151</v>
      </c>
      <c r="B186" s="11"/>
      <c r="C186" s="11"/>
      <c r="D186" s="11"/>
      <c r="E186" s="11"/>
      <c r="F186" s="11"/>
      <c r="G186" s="11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34"/>
      <c r="Y186" s="10"/>
    </row>
    <row r="187" spans="1:25" s="3" customFormat="1">
      <c r="A187" s="47" t="s">
        <v>152</v>
      </c>
      <c r="B187" s="35">
        <f>+B190</f>
        <v>1022498.8</v>
      </c>
      <c r="C187" s="35">
        <f>+C190</f>
        <v>727841.6</v>
      </c>
      <c r="D187" s="35">
        <f t="shared" ref="D187:I187" si="17">+D190</f>
        <v>0</v>
      </c>
      <c r="E187" s="35">
        <f t="shared" si="17"/>
        <v>1064520</v>
      </c>
      <c r="F187" s="35">
        <f t="shared" si="17"/>
        <v>797631</v>
      </c>
      <c r="G187" s="35">
        <f t="shared" si="17"/>
        <v>0</v>
      </c>
      <c r="H187" s="35">
        <f t="shared" si="17"/>
        <v>1970149</v>
      </c>
      <c r="I187" s="35">
        <f t="shared" si="17"/>
        <v>1288269</v>
      </c>
      <c r="J187" s="35">
        <f t="shared" ref="J187:O187" si="18">+J190</f>
        <v>2182485</v>
      </c>
      <c r="K187" s="35">
        <f t="shared" si="18"/>
        <v>1381483</v>
      </c>
      <c r="L187" s="35">
        <f t="shared" si="18"/>
        <v>3503964.3198000002</v>
      </c>
      <c r="M187" s="35">
        <f t="shared" si="18"/>
        <v>1989076.7164</v>
      </c>
      <c r="N187" s="35">
        <f t="shared" si="18"/>
        <v>4345984.5991000002</v>
      </c>
      <c r="O187" s="35">
        <f t="shared" si="18"/>
        <v>2262909.3498999998</v>
      </c>
      <c r="P187" s="36">
        <v>4558560</v>
      </c>
      <c r="Q187" s="36">
        <v>2384585</v>
      </c>
      <c r="R187" s="36">
        <v>3450296</v>
      </c>
      <c r="S187" s="36">
        <v>2521754</v>
      </c>
      <c r="T187" s="36">
        <v>3815147</v>
      </c>
      <c r="U187" s="36">
        <v>2539400</v>
      </c>
      <c r="V187" s="36">
        <v>3694805.0482419999</v>
      </c>
      <c r="W187" s="36">
        <v>2591829.7784859999</v>
      </c>
      <c r="X187" s="58">
        <v>3602622.1843559998</v>
      </c>
      <c r="Y187" s="3">
        <v>2923135.28498</v>
      </c>
    </row>
    <row r="188" spans="1:25">
      <c r="A188" s="51" t="s">
        <v>153</v>
      </c>
      <c r="B188" s="11"/>
      <c r="C188" s="11"/>
      <c r="D188" s="11"/>
      <c r="E188" s="11"/>
      <c r="F188" s="11"/>
      <c r="G188" s="11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0"/>
      <c r="X188" s="34"/>
      <c r="Y188" s="10"/>
    </row>
    <row r="189" spans="1:25" s="3" customFormat="1">
      <c r="A189" s="51" t="s">
        <v>154</v>
      </c>
      <c r="B189" s="9"/>
      <c r="C189" s="9"/>
      <c r="D189" s="9"/>
      <c r="E189" s="9"/>
      <c r="F189" s="9"/>
      <c r="G189" s="9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58"/>
    </row>
    <row r="190" spans="1:25">
      <c r="A190" s="51" t="s">
        <v>155</v>
      </c>
      <c r="B190" s="11">
        <v>1022498.8</v>
      </c>
      <c r="C190" s="11">
        <v>727841.6</v>
      </c>
      <c r="D190" s="11"/>
      <c r="E190" s="11">
        <v>1064520</v>
      </c>
      <c r="F190" s="11">
        <v>797631</v>
      </c>
      <c r="G190" s="11"/>
      <c r="H190" s="12">
        <v>1970149</v>
      </c>
      <c r="I190" s="12">
        <v>1288269</v>
      </c>
      <c r="J190" s="12">
        <v>2182485</v>
      </c>
      <c r="K190" s="12">
        <v>1381483</v>
      </c>
      <c r="L190" s="17">
        <v>3503964.3198000002</v>
      </c>
      <c r="M190" s="17">
        <v>1989076.7164</v>
      </c>
      <c r="N190" s="17">
        <v>4345984.5991000002</v>
      </c>
      <c r="O190" s="17">
        <v>2262909.3498999998</v>
      </c>
      <c r="P190" s="12">
        <v>4558560</v>
      </c>
      <c r="Q190" s="12">
        <v>2384585</v>
      </c>
      <c r="R190" s="12">
        <v>3450296</v>
      </c>
      <c r="S190" s="12">
        <v>2521754</v>
      </c>
      <c r="T190" s="12">
        <v>3815147</v>
      </c>
      <c r="U190" s="12">
        <v>2539400</v>
      </c>
      <c r="V190" s="12">
        <v>3694805.0482419999</v>
      </c>
      <c r="W190" s="12">
        <v>2591829.7784859999</v>
      </c>
      <c r="X190" s="34">
        <v>3602622.1843559998</v>
      </c>
      <c r="Y190" s="10">
        <v>2923135.28498</v>
      </c>
    </row>
    <row r="191" spans="1:25" s="3" customFormat="1">
      <c r="A191" s="50"/>
      <c r="B191" s="9"/>
      <c r="C191" s="9"/>
      <c r="D191" s="9"/>
      <c r="E191" s="9"/>
      <c r="F191" s="9"/>
      <c r="G191" s="9"/>
      <c r="H191" s="8"/>
      <c r="I191" s="8"/>
      <c r="J191" s="8"/>
      <c r="K191" s="8"/>
      <c r="L191" s="18"/>
      <c r="M191" s="18"/>
      <c r="N191" s="18"/>
      <c r="O191" s="18"/>
      <c r="P191" s="8"/>
      <c r="Q191" s="8"/>
      <c r="R191" s="8"/>
      <c r="S191" s="8"/>
      <c r="T191" s="8"/>
      <c r="U191" s="8"/>
      <c r="V191" s="8"/>
      <c r="W191" s="8"/>
      <c r="X191" s="58"/>
    </row>
    <row r="192" spans="1:25">
      <c r="A192" s="47" t="s">
        <v>156</v>
      </c>
      <c r="B192" s="11"/>
      <c r="C192" s="11"/>
      <c r="D192" s="11"/>
      <c r="E192" s="11"/>
      <c r="F192" s="11"/>
      <c r="G192" s="11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57"/>
    </row>
    <row r="193" spans="1:25" s="3" customFormat="1">
      <c r="A193" s="47" t="s">
        <v>157</v>
      </c>
      <c r="B193" s="35">
        <f t="shared" ref="B193:G193" si="19">SUM(B194:B196)+SUM(B198:B206)</f>
        <v>591112.30000000005</v>
      </c>
      <c r="C193" s="35">
        <f t="shared" si="19"/>
        <v>655476.60000000009</v>
      </c>
      <c r="D193" s="35">
        <f t="shared" si="19"/>
        <v>0</v>
      </c>
      <c r="E193" s="35">
        <f t="shared" si="19"/>
        <v>720608</v>
      </c>
      <c r="F193" s="35">
        <f t="shared" si="19"/>
        <v>689642</v>
      </c>
      <c r="G193" s="35">
        <f t="shared" si="19"/>
        <v>0</v>
      </c>
      <c r="H193" s="35">
        <f>SUM(H194:H196)+SUM(H198:H206)+1</f>
        <v>861144</v>
      </c>
      <c r="I193" s="35">
        <f>SUM(I194:I196)+SUM(I198:I206)</f>
        <v>799692</v>
      </c>
      <c r="J193" s="35">
        <f>SUM(J194:J196)+SUM(J198:J206)+1</f>
        <v>782791</v>
      </c>
      <c r="K193" s="35">
        <f>SUM(K194:K196)+SUM(K198:K206)</f>
        <v>604877.30000000005</v>
      </c>
      <c r="L193" s="35">
        <f>SUM(L194:L196)+SUM(L198:L206)</f>
        <v>990722.00280000002</v>
      </c>
      <c r="M193" s="35">
        <f>SUM(M194:M196)+SUM(M198:M206)</f>
        <v>974224.93369999994</v>
      </c>
      <c r="N193" s="35">
        <f>SUM(N194:N196)+SUM(N198:N206)</f>
        <v>1318708.9594999999</v>
      </c>
      <c r="O193" s="35">
        <f>SUM(O194:O196)+SUM(O198:O206)</f>
        <v>1065883.791</v>
      </c>
      <c r="P193" s="36">
        <v>1502561</v>
      </c>
      <c r="Q193" s="36">
        <v>1216815</v>
      </c>
      <c r="R193" s="36">
        <v>1360248</v>
      </c>
      <c r="S193" s="36">
        <v>1414441</v>
      </c>
      <c r="T193" s="36">
        <v>1720916</v>
      </c>
      <c r="U193" s="36">
        <v>1572875</v>
      </c>
      <c r="V193" s="36">
        <v>1677358.6251690001</v>
      </c>
      <c r="W193" s="36">
        <v>1261443.2173329999</v>
      </c>
      <c r="X193" s="58">
        <v>1504689.4202730001</v>
      </c>
      <c r="Y193" s="3">
        <v>1522511.8588569998</v>
      </c>
    </row>
    <row r="194" spans="1:25">
      <c r="A194" s="51" t="s">
        <v>158</v>
      </c>
      <c r="B194" s="11">
        <v>277418.7</v>
      </c>
      <c r="C194" s="11">
        <v>253371.1</v>
      </c>
      <c r="D194" s="11"/>
      <c r="E194" s="11">
        <v>365922</v>
      </c>
      <c r="F194" s="11">
        <v>263979</v>
      </c>
      <c r="G194" s="11"/>
      <c r="H194" s="12">
        <v>469173</v>
      </c>
      <c r="I194" s="12">
        <v>336432</v>
      </c>
      <c r="J194" s="12">
        <v>417465</v>
      </c>
      <c r="K194" s="12">
        <v>213063</v>
      </c>
      <c r="L194" s="17">
        <v>501332.21590000001</v>
      </c>
      <c r="M194" s="17">
        <v>325322.78980000003</v>
      </c>
      <c r="N194" s="17">
        <v>657494.01630000002</v>
      </c>
      <c r="O194" s="17">
        <v>397591.60259999998</v>
      </c>
      <c r="P194" s="12">
        <v>741253</v>
      </c>
      <c r="Q194" s="12">
        <v>440422</v>
      </c>
      <c r="R194" s="12">
        <v>549082</v>
      </c>
      <c r="S194" s="12">
        <v>560483</v>
      </c>
      <c r="T194" s="12">
        <v>755163</v>
      </c>
      <c r="U194" s="12">
        <v>530751</v>
      </c>
      <c r="V194" s="12">
        <v>735578.90778100002</v>
      </c>
      <c r="W194" s="12">
        <v>358289.49941400002</v>
      </c>
      <c r="X194" s="34">
        <v>552775.36008000001</v>
      </c>
      <c r="Y194" s="10">
        <v>582090.44495599996</v>
      </c>
    </row>
    <row r="195" spans="1:25" s="3" customFormat="1">
      <c r="A195" s="51" t="s">
        <v>159</v>
      </c>
      <c r="B195" s="9">
        <v>114484.6</v>
      </c>
      <c r="C195" s="9">
        <v>153841.60000000001</v>
      </c>
      <c r="D195" s="9"/>
      <c r="E195" s="9">
        <v>132655</v>
      </c>
      <c r="F195" s="9">
        <v>209679</v>
      </c>
      <c r="G195" s="9"/>
      <c r="H195" s="8">
        <v>168077</v>
      </c>
      <c r="I195" s="8">
        <v>264960</v>
      </c>
      <c r="J195" s="8">
        <v>132291</v>
      </c>
      <c r="K195" s="8">
        <v>193635</v>
      </c>
      <c r="L195" s="18">
        <v>164654.1201</v>
      </c>
      <c r="M195" s="18">
        <v>302980.90059999999</v>
      </c>
      <c r="N195" s="18">
        <v>218269.14249999999</v>
      </c>
      <c r="O195" s="18">
        <v>339877.47979999997</v>
      </c>
      <c r="P195" s="8">
        <v>223082</v>
      </c>
      <c r="Q195" s="8">
        <v>404776</v>
      </c>
      <c r="R195" s="8">
        <v>217984</v>
      </c>
      <c r="S195" s="8">
        <v>412565</v>
      </c>
      <c r="T195" s="8">
        <v>243551</v>
      </c>
      <c r="U195" s="8">
        <v>464451</v>
      </c>
      <c r="V195" s="8">
        <v>245197.76514500001</v>
      </c>
      <c r="W195" s="8">
        <v>402997.71769999998</v>
      </c>
      <c r="X195" s="58">
        <v>232605.434366</v>
      </c>
      <c r="Y195" s="3">
        <v>396666.99779599998</v>
      </c>
    </row>
    <row r="196" spans="1:25">
      <c r="A196" s="51" t="s">
        <v>160</v>
      </c>
      <c r="B196" s="11">
        <v>50068.3</v>
      </c>
      <c r="C196" s="11">
        <v>137611.1</v>
      </c>
      <c r="D196" s="11"/>
      <c r="E196" s="11">
        <v>60801</v>
      </c>
      <c r="F196" s="11">
        <v>117422</v>
      </c>
      <c r="G196" s="11"/>
      <c r="H196" s="12">
        <v>55266</v>
      </c>
      <c r="I196" s="12">
        <v>80939</v>
      </c>
      <c r="J196" s="12">
        <v>55363</v>
      </c>
      <c r="K196" s="12">
        <v>85113</v>
      </c>
      <c r="L196" s="17">
        <v>85453.667499999996</v>
      </c>
      <c r="M196" s="17">
        <v>201057.1078</v>
      </c>
      <c r="N196" s="17">
        <v>128131.5906</v>
      </c>
      <c r="O196" s="17">
        <v>136817.03940000001</v>
      </c>
      <c r="P196" s="12">
        <v>159145</v>
      </c>
      <c r="Q196" s="12">
        <v>157308</v>
      </c>
      <c r="R196" s="12">
        <v>175845</v>
      </c>
      <c r="S196" s="12">
        <v>171058</v>
      </c>
      <c r="T196" s="12">
        <v>196415</v>
      </c>
      <c r="U196" s="12">
        <v>205756</v>
      </c>
      <c r="V196" s="12">
        <v>215076.57907499999</v>
      </c>
      <c r="W196" s="12">
        <v>161741.94830700001</v>
      </c>
      <c r="X196" s="34">
        <v>227089.56101500001</v>
      </c>
      <c r="Y196" s="10">
        <v>175776.57151000001</v>
      </c>
    </row>
    <row r="197" spans="1:25" s="3" customFormat="1">
      <c r="A197" s="51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58"/>
    </row>
    <row r="198" spans="1:25">
      <c r="A198" s="51" t="s">
        <v>161</v>
      </c>
      <c r="B198" s="11">
        <v>26726</v>
      </c>
      <c r="C198" s="11">
        <v>1239.5999999999999</v>
      </c>
      <c r="D198" s="11"/>
      <c r="E198" s="11">
        <v>29837</v>
      </c>
      <c r="F198" s="11">
        <v>1098</v>
      </c>
      <c r="G198" s="11"/>
      <c r="H198" s="12">
        <v>19456</v>
      </c>
      <c r="I198" s="12">
        <v>1106</v>
      </c>
      <c r="J198" s="12">
        <v>19476</v>
      </c>
      <c r="K198" s="12">
        <v>1106</v>
      </c>
      <c r="L198" s="17">
        <v>32137.343000000001</v>
      </c>
      <c r="M198" s="17">
        <v>1500.4262000000001</v>
      </c>
      <c r="N198" s="17">
        <v>39123.141100000001</v>
      </c>
      <c r="O198" s="17">
        <v>5887.5012999999999</v>
      </c>
      <c r="P198" s="12">
        <v>55161</v>
      </c>
      <c r="Q198" s="12">
        <v>22785</v>
      </c>
      <c r="R198" s="12">
        <v>54467</v>
      </c>
      <c r="S198" s="12">
        <v>26251</v>
      </c>
      <c r="T198" s="12">
        <v>85084</v>
      </c>
      <c r="U198" s="12">
        <v>55174</v>
      </c>
      <c r="V198" s="12">
        <v>58561.506251999999</v>
      </c>
      <c r="W198" s="12">
        <v>32070.123699</v>
      </c>
      <c r="X198" s="34">
        <v>37080.790312999998</v>
      </c>
      <c r="Y198" s="10">
        <v>6116.2158710000003</v>
      </c>
    </row>
    <row r="199" spans="1:25" s="3" customFormat="1">
      <c r="A199" s="51" t="s">
        <v>162</v>
      </c>
      <c r="B199" s="9">
        <v>53113.4</v>
      </c>
      <c r="C199" s="9">
        <v>37239</v>
      </c>
      <c r="D199" s="9"/>
      <c r="E199" s="9">
        <v>61486</v>
      </c>
      <c r="F199" s="9">
        <v>45215</v>
      </c>
      <c r="G199" s="9"/>
      <c r="H199" s="8">
        <v>68722</v>
      </c>
      <c r="I199" s="8">
        <v>53405</v>
      </c>
      <c r="J199" s="8">
        <v>72160</v>
      </c>
      <c r="K199" s="8">
        <v>49178</v>
      </c>
      <c r="L199" s="18">
        <v>101220.02710000001</v>
      </c>
      <c r="M199" s="18">
        <v>56530.539900000003</v>
      </c>
      <c r="N199" s="18">
        <v>141716.11069999999</v>
      </c>
      <c r="O199" s="18">
        <v>72024.818700000003</v>
      </c>
      <c r="P199" s="8">
        <v>174463</v>
      </c>
      <c r="Q199" s="8">
        <v>87155</v>
      </c>
      <c r="R199" s="8">
        <v>186322</v>
      </c>
      <c r="S199" s="8">
        <v>116253</v>
      </c>
      <c r="T199" s="8">
        <v>228778</v>
      </c>
      <c r="U199" s="8">
        <v>173771</v>
      </c>
      <c r="V199" s="8">
        <v>224193.04307799999</v>
      </c>
      <c r="W199" s="8">
        <v>171193.531429</v>
      </c>
      <c r="X199" s="58">
        <v>233259.45771799999</v>
      </c>
      <c r="Y199" s="3">
        <v>216150.54108200001</v>
      </c>
    </row>
    <row r="200" spans="1:25">
      <c r="A200" s="51" t="s">
        <v>163</v>
      </c>
      <c r="B200" s="11">
        <v>10718.8</v>
      </c>
      <c r="C200" s="11">
        <v>1232.3</v>
      </c>
      <c r="D200" s="11"/>
      <c r="E200" s="11">
        <v>15707</v>
      </c>
      <c r="F200" s="11">
        <v>2222</v>
      </c>
      <c r="G200" s="11"/>
      <c r="H200" s="12">
        <v>18878</v>
      </c>
      <c r="I200" s="12">
        <v>1302</v>
      </c>
      <c r="J200" s="12">
        <v>21985</v>
      </c>
      <c r="K200" s="12">
        <v>5469</v>
      </c>
      <c r="L200" s="17">
        <v>27568.236499999999</v>
      </c>
      <c r="M200" s="17">
        <v>5153.6881000000003</v>
      </c>
      <c r="N200" s="17">
        <v>27100.1041</v>
      </c>
      <c r="O200" s="17">
        <v>9074.3276000000005</v>
      </c>
      <c r="P200" s="12">
        <v>27782</v>
      </c>
      <c r="Q200" s="12">
        <v>6339</v>
      </c>
      <c r="R200" s="12">
        <v>31339</v>
      </c>
      <c r="S200" s="12">
        <v>11994</v>
      </c>
      <c r="T200" s="12">
        <v>38467</v>
      </c>
      <c r="U200" s="12">
        <v>10617</v>
      </c>
      <c r="V200" s="12">
        <v>32144.469829000001</v>
      </c>
      <c r="W200" s="12">
        <v>11883.144630999999</v>
      </c>
      <c r="X200" s="34">
        <v>40065.599679999999</v>
      </c>
      <c r="Y200" s="10">
        <v>15868.138580999999</v>
      </c>
    </row>
    <row r="201" spans="1:25" s="3" customFormat="1">
      <c r="A201" s="51" t="s">
        <v>164</v>
      </c>
      <c r="B201" s="9">
        <v>24695.7</v>
      </c>
      <c r="C201" s="9">
        <v>32663.599999999999</v>
      </c>
      <c r="D201" s="9"/>
      <c r="E201" s="9">
        <v>12997</v>
      </c>
      <c r="F201" s="9">
        <v>12388</v>
      </c>
      <c r="G201" s="9"/>
      <c r="H201" s="8">
        <v>7977</v>
      </c>
      <c r="I201" s="8">
        <v>18429</v>
      </c>
      <c r="J201" s="8">
        <v>13463</v>
      </c>
      <c r="K201" s="8">
        <v>19140</v>
      </c>
      <c r="L201" s="18">
        <v>11302.2109</v>
      </c>
      <c r="M201" s="18">
        <v>32248.477200000001</v>
      </c>
      <c r="N201" s="18">
        <v>13704.7559</v>
      </c>
      <c r="O201" s="18">
        <v>36266.216399999998</v>
      </c>
      <c r="P201" s="8">
        <v>17624</v>
      </c>
      <c r="Q201" s="8">
        <v>24748</v>
      </c>
      <c r="R201" s="8">
        <v>17453</v>
      </c>
      <c r="S201" s="8">
        <v>26530</v>
      </c>
      <c r="T201" s="8">
        <v>34292</v>
      </c>
      <c r="U201" s="8">
        <v>37553</v>
      </c>
      <c r="V201" s="8">
        <v>30128.365609</v>
      </c>
      <c r="W201" s="8">
        <v>34345.673340000001</v>
      </c>
      <c r="X201" s="58">
        <v>47056.545604999999</v>
      </c>
      <c r="Y201" s="3">
        <v>40967.510088000003</v>
      </c>
    </row>
    <row r="202" spans="1:25">
      <c r="A202" s="51" t="s">
        <v>165</v>
      </c>
      <c r="B202" s="11">
        <v>2546.8000000000002</v>
      </c>
      <c r="C202" s="11">
        <v>800.1</v>
      </c>
      <c r="D202" s="11"/>
      <c r="E202" s="11">
        <v>3727</v>
      </c>
      <c r="F202" s="11">
        <v>813</v>
      </c>
      <c r="G202" s="11"/>
      <c r="H202" s="12">
        <v>4686</v>
      </c>
      <c r="I202" s="12">
        <v>1297</v>
      </c>
      <c r="J202" s="12">
        <v>5148</v>
      </c>
      <c r="K202" s="12">
        <v>598.79999999999995</v>
      </c>
      <c r="L202" s="17">
        <v>7258.0734000000002</v>
      </c>
      <c r="M202" s="17">
        <v>403.6617</v>
      </c>
      <c r="N202" s="17">
        <v>8789.0349999999999</v>
      </c>
      <c r="O202" s="17">
        <v>413.90600000000001</v>
      </c>
      <c r="P202" s="12">
        <v>9254</v>
      </c>
      <c r="Q202" s="12">
        <v>330</v>
      </c>
      <c r="R202" s="12">
        <v>14966</v>
      </c>
      <c r="S202" s="12">
        <v>5023</v>
      </c>
      <c r="T202" s="12">
        <v>12486</v>
      </c>
      <c r="U202" s="12">
        <v>2372</v>
      </c>
      <c r="V202" s="12">
        <v>12736.791555</v>
      </c>
      <c r="W202" s="12">
        <v>3829.8404519999999</v>
      </c>
      <c r="X202" s="34">
        <v>11714.966332</v>
      </c>
      <c r="Y202" s="10">
        <v>723.62863600000003</v>
      </c>
    </row>
    <row r="203" spans="1:25" s="3" customFormat="1">
      <c r="A203" s="51" t="s">
        <v>166</v>
      </c>
      <c r="B203" s="9"/>
      <c r="C203" s="9"/>
      <c r="D203" s="9"/>
      <c r="E203" s="9"/>
      <c r="F203" s="9"/>
      <c r="G203" s="9"/>
      <c r="H203" s="8"/>
      <c r="I203" s="8"/>
      <c r="J203" s="8"/>
      <c r="K203" s="8"/>
      <c r="L203" s="18"/>
      <c r="M203" s="18"/>
      <c r="N203" s="18"/>
      <c r="O203" s="18"/>
      <c r="P203" s="8"/>
      <c r="Q203" s="8"/>
      <c r="R203" s="8"/>
      <c r="S203" s="8"/>
      <c r="T203" s="8"/>
      <c r="U203" s="8"/>
      <c r="V203" s="8"/>
      <c r="X203" s="58"/>
    </row>
    <row r="204" spans="1:25">
      <c r="A204" s="51" t="s">
        <v>167</v>
      </c>
      <c r="B204" s="11">
        <v>6168.5</v>
      </c>
      <c r="C204" s="11">
        <v>1696.3</v>
      </c>
      <c r="D204" s="11"/>
      <c r="E204" s="11">
        <v>7808</v>
      </c>
      <c r="F204" s="11">
        <v>1579</v>
      </c>
      <c r="G204" s="11"/>
      <c r="H204" s="12">
        <v>9667</v>
      </c>
      <c r="I204" s="12">
        <v>1737</v>
      </c>
      <c r="J204" s="12">
        <v>9263</v>
      </c>
      <c r="K204" s="12">
        <v>1335.5</v>
      </c>
      <c r="L204" s="17">
        <v>9615.7932999999994</v>
      </c>
      <c r="M204" s="17">
        <v>2071.8764999999999</v>
      </c>
      <c r="N204" s="17">
        <v>13938.705</v>
      </c>
      <c r="O204" s="17">
        <v>3417.0740999999998</v>
      </c>
      <c r="P204" s="12">
        <v>14499</v>
      </c>
      <c r="Q204" s="12">
        <v>4033</v>
      </c>
      <c r="R204" s="12">
        <v>17094</v>
      </c>
      <c r="S204" s="12">
        <v>4249</v>
      </c>
      <c r="T204" s="12">
        <v>19121</v>
      </c>
      <c r="U204" s="12">
        <v>3715</v>
      </c>
      <c r="V204" s="12">
        <v>16832.890186000001</v>
      </c>
      <c r="W204" s="12">
        <v>2768.8188620000001</v>
      </c>
      <c r="X204" s="34">
        <v>18759.995489000001</v>
      </c>
      <c r="Y204" s="10">
        <v>2747.7253129999999</v>
      </c>
    </row>
    <row r="205" spans="1:25" s="3" customFormat="1">
      <c r="A205" s="51" t="s">
        <v>168</v>
      </c>
      <c r="B205" s="9">
        <v>16399.8</v>
      </c>
      <c r="C205" s="9">
        <v>23579.9</v>
      </c>
      <c r="D205" s="9"/>
      <c r="E205" s="9">
        <v>19096</v>
      </c>
      <c r="F205" s="9">
        <v>21492</v>
      </c>
      <c r="G205" s="9"/>
      <c r="H205" s="8">
        <v>24938</v>
      </c>
      <c r="I205" s="8">
        <v>24176</v>
      </c>
      <c r="J205" s="8">
        <v>20589</v>
      </c>
      <c r="K205" s="8">
        <v>21357</v>
      </c>
      <c r="L205" s="18">
        <v>28789.944299999999</v>
      </c>
      <c r="M205" s="18">
        <v>29266.171600000001</v>
      </c>
      <c r="N205" s="18">
        <v>41912.032599999999</v>
      </c>
      <c r="O205" s="18">
        <v>43350.327299999997</v>
      </c>
      <c r="P205" s="8">
        <v>47195</v>
      </c>
      <c r="Q205" s="8">
        <v>44997</v>
      </c>
      <c r="R205" s="8">
        <v>56936</v>
      </c>
      <c r="S205" s="8">
        <v>51432</v>
      </c>
      <c r="T205" s="8">
        <v>62901</v>
      </c>
      <c r="U205" s="8">
        <v>54408</v>
      </c>
      <c r="V205" s="8">
        <v>58907.832950999997</v>
      </c>
      <c r="W205" s="8">
        <v>49327.927122000001</v>
      </c>
      <c r="X205" s="58">
        <v>55446.695680999997</v>
      </c>
      <c r="Y205" s="3">
        <v>50179.737222999996</v>
      </c>
    </row>
    <row r="206" spans="1:25">
      <c r="A206" s="51" t="s">
        <v>169</v>
      </c>
      <c r="B206" s="11">
        <v>8771.7000000000007</v>
      </c>
      <c r="C206" s="11">
        <v>12202</v>
      </c>
      <c r="D206" s="11"/>
      <c r="E206" s="11">
        <v>10572</v>
      </c>
      <c r="F206" s="11">
        <v>13755</v>
      </c>
      <c r="G206" s="11"/>
      <c r="H206" s="12">
        <v>14303</v>
      </c>
      <c r="I206" s="12">
        <v>15909</v>
      </c>
      <c r="J206" s="12">
        <v>15587</v>
      </c>
      <c r="K206" s="12">
        <v>14882</v>
      </c>
      <c r="L206" s="17">
        <v>21390.370800000001</v>
      </c>
      <c r="M206" s="17">
        <v>17689.294300000001</v>
      </c>
      <c r="N206" s="17">
        <v>28530.325700000001</v>
      </c>
      <c r="O206" s="17">
        <v>21163.497800000001</v>
      </c>
      <c r="P206" s="12">
        <v>33104</v>
      </c>
      <c r="Q206" s="12">
        <v>23923</v>
      </c>
      <c r="R206" s="12">
        <v>38760</v>
      </c>
      <c r="S206" s="12">
        <v>28604</v>
      </c>
      <c r="T206" s="12">
        <v>44658</v>
      </c>
      <c r="U206" s="12">
        <v>34306</v>
      </c>
      <c r="V206" s="12">
        <v>48000.473707999998</v>
      </c>
      <c r="W206" s="12">
        <v>32994.992377000002</v>
      </c>
      <c r="X206" s="34">
        <v>48835.013994000001</v>
      </c>
      <c r="Y206" s="10">
        <v>35224.347801000004</v>
      </c>
    </row>
    <row r="207" spans="1:25" s="3" customFormat="1">
      <c r="A207" s="50"/>
      <c r="B207" s="9"/>
      <c r="C207" s="9"/>
      <c r="D207" s="9"/>
      <c r="E207" s="9"/>
      <c r="F207" s="9"/>
      <c r="G207" s="9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58"/>
    </row>
    <row r="208" spans="1:25">
      <c r="A208" s="47" t="s">
        <v>170</v>
      </c>
      <c r="B208" s="11"/>
      <c r="C208" s="11"/>
      <c r="D208" s="11"/>
      <c r="E208" s="11"/>
      <c r="F208" s="11"/>
      <c r="G208" s="11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34"/>
      <c r="Y208" s="10"/>
    </row>
    <row r="209" spans="1:25" s="3" customFormat="1">
      <c r="A209" s="47" t="s">
        <v>171</v>
      </c>
      <c r="B209" s="9"/>
      <c r="C209" s="9"/>
      <c r="D209" s="9"/>
      <c r="E209" s="9"/>
      <c r="F209" s="9"/>
      <c r="G209" s="9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58"/>
    </row>
    <row r="210" spans="1:25">
      <c r="A210" s="47" t="s">
        <v>172</v>
      </c>
      <c r="B210" s="37">
        <f t="shared" ref="B210:H210" si="20">+B212+B215</f>
        <v>1501530.5</v>
      </c>
      <c r="C210" s="37">
        <f t="shared" si="20"/>
        <v>416291.5</v>
      </c>
      <c r="D210" s="37">
        <f t="shared" si="20"/>
        <v>0</v>
      </c>
      <c r="E210" s="37">
        <f t="shared" si="20"/>
        <v>1826049</v>
      </c>
      <c r="F210" s="37">
        <f t="shared" si="20"/>
        <v>488731</v>
      </c>
      <c r="G210" s="37">
        <f t="shared" si="20"/>
        <v>0</v>
      </c>
      <c r="H210" s="37">
        <f t="shared" si="20"/>
        <v>2362111</v>
      </c>
      <c r="I210" s="37">
        <f>+I212+I215+1</f>
        <v>802202</v>
      </c>
      <c r="J210" s="37">
        <f>+J212+J215+1</f>
        <v>2184487</v>
      </c>
      <c r="K210" s="37">
        <f>+K212+K215</f>
        <v>684247</v>
      </c>
      <c r="L210" s="37">
        <f>+L212+L215</f>
        <v>2560211.8789999997</v>
      </c>
      <c r="M210" s="37">
        <f>+M212+M215</f>
        <v>869720.39780000004</v>
      </c>
      <c r="N210" s="37">
        <f>+N212+N215</f>
        <v>3373391.7389000002</v>
      </c>
      <c r="O210" s="37">
        <f>+O212+O215</f>
        <v>1074273.8761</v>
      </c>
      <c r="P210" s="33">
        <v>3540030</v>
      </c>
      <c r="Q210" s="33">
        <v>1219908</v>
      </c>
      <c r="R210" s="33">
        <v>3617311</v>
      </c>
      <c r="S210" s="33">
        <v>1355981</v>
      </c>
      <c r="T210" s="33">
        <v>3969268</v>
      </c>
      <c r="U210" s="33">
        <v>1375865</v>
      </c>
      <c r="V210" s="33">
        <v>4510158.5452970006</v>
      </c>
      <c r="W210" s="33">
        <v>1410253.3506160001</v>
      </c>
      <c r="X210" s="34">
        <v>4739266.9802640006</v>
      </c>
      <c r="Y210" s="10">
        <v>1497068.1196019999</v>
      </c>
    </row>
    <row r="211" spans="1:25" s="3" customFormat="1">
      <c r="A211" s="51" t="s">
        <v>173</v>
      </c>
      <c r="B211" s="9"/>
      <c r="C211" s="9"/>
      <c r="D211" s="9"/>
      <c r="E211" s="9"/>
      <c r="F211" s="9"/>
      <c r="G211" s="9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X211" s="58"/>
    </row>
    <row r="212" spans="1:25">
      <c r="A212" s="51" t="s">
        <v>174</v>
      </c>
      <c r="B212" s="11">
        <v>842282.5</v>
      </c>
      <c r="C212" s="11">
        <v>230385.2</v>
      </c>
      <c r="D212" s="11"/>
      <c r="E212" s="11">
        <v>1018080</v>
      </c>
      <c r="F212" s="11">
        <v>273539</v>
      </c>
      <c r="G212" s="11"/>
      <c r="H212" s="12">
        <v>1211489</v>
      </c>
      <c r="I212" s="12">
        <v>364968</v>
      </c>
      <c r="J212" s="12">
        <v>1136828</v>
      </c>
      <c r="K212" s="12">
        <v>340996</v>
      </c>
      <c r="L212" s="17">
        <v>1321619.4095000001</v>
      </c>
      <c r="M212" s="17">
        <v>408045.97850000003</v>
      </c>
      <c r="N212" s="17">
        <v>1800016.4731999999</v>
      </c>
      <c r="O212" s="17">
        <v>520507.52909999999</v>
      </c>
      <c r="P212" s="12">
        <v>1917361</v>
      </c>
      <c r="Q212" s="12">
        <v>628467</v>
      </c>
      <c r="R212" s="12">
        <v>1852701</v>
      </c>
      <c r="S212" s="12">
        <v>731699</v>
      </c>
      <c r="T212" s="12">
        <v>1941628</v>
      </c>
      <c r="U212" s="12">
        <v>844326</v>
      </c>
      <c r="V212" s="12">
        <v>2154290.2404769999</v>
      </c>
      <c r="W212" s="12">
        <v>885113.47915699997</v>
      </c>
      <c r="X212" s="34">
        <v>2152296.5381</v>
      </c>
      <c r="Y212" s="10">
        <v>945165.597572</v>
      </c>
    </row>
    <row r="213" spans="1:25" s="3" customFormat="1">
      <c r="A213" s="51" t="s">
        <v>175</v>
      </c>
      <c r="B213" s="9"/>
      <c r="C213" s="9"/>
      <c r="D213" s="9"/>
      <c r="E213" s="9"/>
      <c r="F213" s="9"/>
      <c r="G213" s="9"/>
      <c r="H213" s="8"/>
      <c r="I213" s="8"/>
      <c r="J213" s="8"/>
      <c r="K213" s="8"/>
      <c r="L213" s="18"/>
      <c r="M213" s="18"/>
      <c r="N213" s="18"/>
      <c r="O213" s="18"/>
      <c r="P213" s="8"/>
      <c r="Q213" s="8"/>
      <c r="R213" s="8"/>
      <c r="S213" s="8"/>
      <c r="T213" s="8"/>
      <c r="U213" s="8"/>
      <c r="V213" s="8"/>
      <c r="X213" s="58"/>
    </row>
    <row r="214" spans="1:25">
      <c r="A214" s="51" t="s">
        <v>176</v>
      </c>
      <c r="B214" s="11"/>
      <c r="C214" s="11"/>
      <c r="D214" s="11"/>
      <c r="E214" s="11"/>
      <c r="F214" s="11"/>
      <c r="G214" s="11"/>
      <c r="H214" s="12"/>
      <c r="I214" s="12"/>
      <c r="J214" s="12"/>
      <c r="K214" s="12"/>
      <c r="L214" s="17"/>
      <c r="M214" s="17"/>
      <c r="N214" s="17"/>
      <c r="O214" s="17"/>
      <c r="P214" s="12"/>
      <c r="Q214" s="12"/>
      <c r="R214" s="12"/>
      <c r="S214" s="12"/>
      <c r="T214" s="12"/>
      <c r="U214" s="12"/>
      <c r="V214" s="12"/>
      <c r="W214" s="12"/>
      <c r="X214" s="34"/>
      <c r="Y214" s="10"/>
    </row>
    <row r="215" spans="1:25" s="3" customFormat="1">
      <c r="A215" s="51" t="s">
        <v>177</v>
      </c>
      <c r="B215" s="9">
        <v>659248</v>
      </c>
      <c r="C215" s="9">
        <v>185906.3</v>
      </c>
      <c r="D215" s="9"/>
      <c r="E215" s="9">
        <v>807969</v>
      </c>
      <c r="F215" s="9">
        <v>215192</v>
      </c>
      <c r="G215" s="9"/>
      <c r="H215" s="8">
        <v>1150622</v>
      </c>
      <c r="I215" s="8">
        <v>437233</v>
      </c>
      <c r="J215" s="8">
        <v>1047658</v>
      </c>
      <c r="K215" s="8">
        <v>343251</v>
      </c>
      <c r="L215" s="18">
        <v>1238592.4694999999</v>
      </c>
      <c r="M215" s="18">
        <v>461674.41930000001</v>
      </c>
      <c r="N215" s="18">
        <v>1573375.2657000001</v>
      </c>
      <c r="O215" s="18">
        <v>553766.34699999995</v>
      </c>
      <c r="P215" s="8">
        <v>1622670</v>
      </c>
      <c r="Q215" s="8">
        <v>591441</v>
      </c>
      <c r="R215" s="8">
        <v>1764610</v>
      </c>
      <c r="S215" s="8">
        <v>624282</v>
      </c>
      <c r="T215" s="8">
        <v>2027640</v>
      </c>
      <c r="U215" s="8">
        <v>531539</v>
      </c>
      <c r="V215" s="8">
        <v>2355868.3048200002</v>
      </c>
      <c r="W215" s="8">
        <v>525139.87145900005</v>
      </c>
      <c r="X215" s="58">
        <v>2586970.4421640001</v>
      </c>
      <c r="Y215" s="3">
        <v>551902.52202999999</v>
      </c>
    </row>
    <row r="216" spans="1:25">
      <c r="A216" s="50"/>
      <c r="B216" s="11"/>
      <c r="C216" s="11"/>
      <c r="D216" s="11"/>
      <c r="E216" s="11"/>
      <c r="F216" s="11"/>
      <c r="G216" s="11"/>
      <c r="H216" s="12"/>
      <c r="I216" s="12"/>
      <c r="J216" s="12"/>
      <c r="K216" s="12"/>
      <c r="L216" s="17"/>
      <c r="M216" s="17"/>
      <c r="N216" s="17"/>
      <c r="O216" s="17"/>
      <c r="P216" s="12"/>
      <c r="Q216" s="12"/>
      <c r="R216" s="12"/>
      <c r="S216" s="12"/>
      <c r="T216" s="12"/>
      <c r="U216" s="12"/>
      <c r="V216" s="12"/>
      <c r="W216" s="12"/>
      <c r="X216" s="34"/>
      <c r="Y216" s="10"/>
    </row>
    <row r="217" spans="1:25" s="3" customFormat="1">
      <c r="A217" s="47" t="s">
        <v>178</v>
      </c>
      <c r="B217" s="35">
        <f>SUM(B219:B222)</f>
        <v>427573.1</v>
      </c>
      <c r="C217" s="35">
        <f>SUM(C219:C222)</f>
        <v>223982.30000000002</v>
      </c>
      <c r="D217" s="35">
        <f>SUM(D219:D222)</f>
        <v>0</v>
      </c>
      <c r="E217" s="35">
        <f>SUM(E219:E222)-1</f>
        <v>810353</v>
      </c>
      <c r="F217" s="35">
        <f>SUM(F219:F222)</f>
        <v>282818</v>
      </c>
      <c r="G217" s="35">
        <f>SUM(G219:G222)</f>
        <v>0</v>
      </c>
      <c r="H217" s="35">
        <f>SUM(H219:H222)</f>
        <v>609132</v>
      </c>
      <c r="I217" s="35">
        <f>SUM(I219:I222)+1</f>
        <v>512978</v>
      </c>
      <c r="J217" s="35">
        <f>SUM(J219:J222)</f>
        <v>555430</v>
      </c>
      <c r="K217" s="35">
        <f>SUM(K219:K222)+1</f>
        <v>466099.39999999997</v>
      </c>
      <c r="L217" s="35">
        <f>SUM(L219:L222)+1</f>
        <v>520248.08380000002</v>
      </c>
      <c r="M217" s="35">
        <f>SUM(M219:M222)+1</f>
        <v>731209.96490000002</v>
      </c>
      <c r="N217" s="35">
        <f>SUM(N219:N222)+1</f>
        <v>676018.19609999994</v>
      </c>
      <c r="O217" s="35">
        <f>SUM(O219:O222)+1</f>
        <v>1013115.2122000001</v>
      </c>
      <c r="P217" s="36">
        <v>938883</v>
      </c>
      <c r="Q217" s="36">
        <v>999027</v>
      </c>
      <c r="R217" s="36">
        <v>956653</v>
      </c>
      <c r="S217" s="36">
        <v>1298368</v>
      </c>
      <c r="T217" s="36">
        <v>916122</v>
      </c>
      <c r="U217" s="36">
        <v>1597648</v>
      </c>
      <c r="V217" s="36">
        <v>982049.741438</v>
      </c>
      <c r="W217" s="36">
        <v>1464631.370142</v>
      </c>
      <c r="X217" s="58">
        <v>1283455.4023209999</v>
      </c>
      <c r="Y217" s="3">
        <v>1547269.7377840001</v>
      </c>
    </row>
    <row r="218" spans="1:25">
      <c r="A218" s="51" t="s">
        <v>179</v>
      </c>
      <c r="B218" s="11"/>
      <c r="C218" s="11"/>
      <c r="D218" s="11"/>
      <c r="E218" s="11"/>
      <c r="F218" s="11"/>
      <c r="G218" s="11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0"/>
      <c r="X218" s="34"/>
      <c r="Y218" s="10"/>
    </row>
    <row r="219" spans="1:25" s="3" customFormat="1">
      <c r="A219" s="51" t="s">
        <v>180</v>
      </c>
      <c r="B219" s="9">
        <v>6081.3</v>
      </c>
      <c r="C219" s="9">
        <v>3473.4</v>
      </c>
      <c r="D219" s="9"/>
      <c r="E219" s="9">
        <v>6756</v>
      </c>
      <c r="F219" s="9">
        <v>3846</v>
      </c>
      <c r="G219" s="9"/>
      <c r="H219" s="8">
        <v>13590</v>
      </c>
      <c r="I219" s="8">
        <v>2851</v>
      </c>
      <c r="J219" s="8">
        <v>22263</v>
      </c>
      <c r="K219" s="8">
        <v>1749.8</v>
      </c>
      <c r="L219" s="18">
        <v>13032.168299999999</v>
      </c>
      <c r="M219" s="18">
        <v>4934.1432000000004</v>
      </c>
      <c r="N219" s="18">
        <v>14816.8218</v>
      </c>
      <c r="O219" s="18">
        <v>5092.0468000000001</v>
      </c>
      <c r="P219" s="8">
        <v>20639</v>
      </c>
      <c r="Q219" s="8">
        <v>7736</v>
      </c>
      <c r="R219" s="8">
        <v>16552</v>
      </c>
      <c r="S219" s="8">
        <v>10575</v>
      </c>
      <c r="T219" s="8">
        <v>24342</v>
      </c>
      <c r="U219" s="8">
        <v>8275</v>
      </c>
      <c r="V219" s="8">
        <v>32685.456529999999</v>
      </c>
      <c r="W219" s="8">
        <v>7244.5447649999996</v>
      </c>
      <c r="X219" s="58">
        <v>24582.384328</v>
      </c>
      <c r="Y219" s="3">
        <v>15593.029643</v>
      </c>
    </row>
    <row r="220" spans="1:25">
      <c r="A220" s="51" t="s">
        <v>181</v>
      </c>
      <c r="B220" s="11">
        <v>61549.4</v>
      </c>
      <c r="C220" s="11">
        <v>170405.7</v>
      </c>
      <c r="D220" s="11"/>
      <c r="E220" s="11">
        <v>94005</v>
      </c>
      <c r="F220" s="11">
        <v>180356</v>
      </c>
      <c r="G220" s="11"/>
      <c r="H220" s="12">
        <v>136952</v>
      </c>
      <c r="I220" s="12">
        <v>274971</v>
      </c>
      <c r="J220" s="12">
        <v>146433</v>
      </c>
      <c r="K220" s="12">
        <v>291475</v>
      </c>
      <c r="L220" s="17">
        <v>190297.7457</v>
      </c>
      <c r="M220" s="17">
        <v>424162.77480000001</v>
      </c>
      <c r="N220" s="17">
        <v>247350.58929999999</v>
      </c>
      <c r="O220" s="17">
        <v>525568.1801</v>
      </c>
      <c r="P220" s="12">
        <v>268478</v>
      </c>
      <c r="Q220" s="12">
        <v>663992</v>
      </c>
      <c r="R220" s="12">
        <v>270804</v>
      </c>
      <c r="S220" s="12">
        <v>785698</v>
      </c>
      <c r="T220" s="12">
        <v>297225</v>
      </c>
      <c r="U220" s="12">
        <v>885255</v>
      </c>
      <c r="V220" s="12">
        <v>326421.76377100003</v>
      </c>
      <c r="W220" s="12">
        <v>940404.53742099996</v>
      </c>
      <c r="X220" s="34">
        <v>316531.504442</v>
      </c>
      <c r="Y220" s="10">
        <v>1002381.177545</v>
      </c>
    </row>
    <row r="221" spans="1:25" s="3" customFormat="1">
      <c r="A221" s="51" t="s">
        <v>182</v>
      </c>
      <c r="B221" s="9">
        <v>238189.9</v>
      </c>
      <c r="C221" s="9">
        <v>3500.2</v>
      </c>
      <c r="D221" s="9"/>
      <c r="E221" s="9">
        <v>535700</v>
      </c>
      <c r="F221" s="9">
        <v>27750</v>
      </c>
      <c r="G221" s="9"/>
      <c r="H221" s="8">
        <v>246254</v>
      </c>
      <c r="I221" s="8">
        <v>66973</v>
      </c>
      <c r="J221" s="8">
        <v>235209</v>
      </c>
      <c r="K221" s="8">
        <v>48958.6</v>
      </c>
      <c r="L221" s="18">
        <v>156756.34080000001</v>
      </c>
      <c r="M221" s="18">
        <v>80696.403399999996</v>
      </c>
      <c r="N221" s="18">
        <v>198110.98310000001</v>
      </c>
      <c r="O221" s="18">
        <v>106975.62579999999</v>
      </c>
      <c r="P221" s="8">
        <v>256914</v>
      </c>
      <c r="Q221" s="8">
        <v>120821</v>
      </c>
      <c r="R221" s="8">
        <v>260337</v>
      </c>
      <c r="S221" s="8">
        <v>281238</v>
      </c>
      <c r="T221" s="8">
        <v>287929</v>
      </c>
      <c r="U221" s="8">
        <v>377547</v>
      </c>
      <c r="V221" s="8">
        <v>325776.708942</v>
      </c>
      <c r="W221" s="8">
        <v>257043.88812300001</v>
      </c>
      <c r="X221" s="58">
        <v>562106.42209999997</v>
      </c>
      <c r="Y221" s="3">
        <v>226405.155612</v>
      </c>
    </row>
    <row r="222" spans="1:25">
      <c r="A222" s="51" t="s">
        <v>183</v>
      </c>
      <c r="B222" s="11">
        <v>121752.5</v>
      </c>
      <c r="C222" s="11">
        <v>46603</v>
      </c>
      <c r="D222" s="11"/>
      <c r="E222" s="11">
        <v>173893</v>
      </c>
      <c r="F222" s="11">
        <v>70866</v>
      </c>
      <c r="G222" s="11"/>
      <c r="H222" s="12">
        <v>212336</v>
      </c>
      <c r="I222" s="12">
        <v>168182</v>
      </c>
      <c r="J222" s="12">
        <v>151525</v>
      </c>
      <c r="K222" s="12">
        <v>123915</v>
      </c>
      <c r="L222" s="17">
        <v>160160.829</v>
      </c>
      <c r="M222" s="17">
        <v>221415.64350000001</v>
      </c>
      <c r="N222" s="17">
        <v>215738.80189999999</v>
      </c>
      <c r="O222" s="17">
        <v>375478.35950000002</v>
      </c>
      <c r="P222" s="12">
        <v>392852</v>
      </c>
      <c r="Q222" s="12">
        <v>206479</v>
      </c>
      <c r="R222" s="12">
        <v>408959</v>
      </c>
      <c r="S222" s="12">
        <v>220858</v>
      </c>
      <c r="T222" s="12">
        <v>306626</v>
      </c>
      <c r="U222" s="12">
        <v>326572</v>
      </c>
      <c r="V222" s="12">
        <v>297165.81219500001</v>
      </c>
      <c r="W222" s="12">
        <v>259938.399833</v>
      </c>
      <c r="X222" s="34">
        <v>380235.09145100001</v>
      </c>
      <c r="Y222" s="10">
        <v>302890.37498399999</v>
      </c>
    </row>
    <row r="223" spans="1:25" s="3" customFormat="1">
      <c r="A223" s="50"/>
      <c r="B223" s="9"/>
      <c r="C223" s="9"/>
      <c r="D223" s="9"/>
      <c r="E223" s="9"/>
      <c r="F223" s="9"/>
      <c r="G223" s="9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58"/>
    </row>
    <row r="224" spans="1:25">
      <c r="A224" s="47" t="s">
        <v>184</v>
      </c>
      <c r="B224" s="11"/>
      <c r="C224" s="11"/>
      <c r="D224" s="11"/>
      <c r="E224" s="11"/>
      <c r="F224" s="11"/>
      <c r="G224" s="11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34"/>
      <c r="Y224" s="10"/>
    </row>
    <row r="225" spans="1:25" s="3" customFormat="1">
      <c r="A225" s="47" t="s">
        <v>185</v>
      </c>
      <c r="B225" s="9"/>
      <c r="C225" s="9"/>
      <c r="D225" s="9"/>
      <c r="E225" s="9"/>
      <c r="F225" s="9"/>
      <c r="G225" s="9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58"/>
    </row>
    <row r="226" spans="1:25">
      <c r="A226" s="47" t="s">
        <v>186</v>
      </c>
      <c r="B226" s="37">
        <f>SUM(B228:B231)</f>
        <v>145476.79999999999</v>
      </c>
      <c r="C226" s="37">
        <f>SUM(C228:C231)</f>
        <v>39363.1</v>
      </c>
      <c r="D226" s="37"/>
      <c r="E226" s="37">
        <f>SUM(E228:E231)</f>
        <v>175562</v>
      </c>
      <c r="F226" s="37">
        <f>SUM(F228:F231)</f>
        <v>40267</v>
      </c>
      <c r="G226" s="37"/>
      <c r="H226" s="37">
        <f t="shared" ref="H226:O226" si="21">SUM(H228:H231)</f>
        <v>230123</v>
      </c>
      <c r="I226" s="37">
        <f t="shared" si="21"/>
        <v>56291</v>
      </c>
      <c r="J226" s="37">
        <f t="shared" si="21"/>
        <v>215468</v>
      </c>
      <c r="K226" s="37">
        <f t="shared" si="21"/>
        <v>60625.8</v>
      </c>
      <c r="L226" s="37">
        <f t="shared" si="21"/>
        <v>252231.6538</v>
      </c>
      <c r="M226" s="37">
        <f t="shared" si="21"/>
        <v>72006.708500000008</v>
      </c>
      <c r="N226" s="37">
        <f t="shared" si="21"/>
        <v>334026.04469999997</v>
      </c>
      <c r="O226" s="37">
        <f t="shared" si="21"/>
        <v>96554.867900000012</v>
      </c>
      <c r="P226" s="33">
        <v>390008</v>
      </c>
      <c r="Q226" s="33">
        <v>115631</v>
      </c>
      <c r="R226" s="33">
        <v>426401</v>
      </c>
      <c r="S226" s="33">
        <v>135068</v>
      </c>
      <c r="T226" s="33">
        <v>452071</v>
      </c>
      <c r="U226" s="33">
        <v>151240</v>
      </c>
      <c r="V226" s="33">
        <v>497187.29209599999</v>
      </c>
      <c r="W226" s="33">
        <v>164369.11821300001</v>
      </c>
      <c r="X226" s="34">
        <v>516769.79406900005</v>
      </c>
      <c r="Y226" s="10">
        <v>187335.00325100002</v>
      </c>
    </row>
    <row r="227" spans="1:25" s="3" customFormat="1">
      <c r="A227" s="51" t="s">
        <v>187</v>
      </c>
      <c r="B227" s="8"/>
      <c r="C227" s="9"/>
      <c r="D227" s="9"/>
      <c r="E227" s="9"/>
      <c r="F227" s="9"/>
      <c r="G227" s="9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X227" s="58"/>
    </row>
    <row r="228" spans="1:25">
      <c r="A228" s="51" t="s">
        <v>188</v>
      </c>
      <c r="B228" s="11">
        <v>140831.29999999999</v>
      </c>
      <c r="C228" s="11">
        <v>36848.6</v>
      </c>
      <c r="D228" s="11"/>
      <c r="E228" s="11">
        <v>170124</v>
      </c>
      <c r="F228" s="11">
        <v>37905</v>
      </c>
      <c r="G228" s="11"/>
      <c r="H228" s="12">
        <v>222424</v>
      </c>
      <c r="I228" s="12">
        <v>53457</v>
      </c>
      <c r="J228" s="12">
        <v>208347</v>
      </c>
      <c r="K228" s="12">
        <v>58291</v>
      </c>
      <c r="L228" s="17">
        <v>241091.18419999999</v>
      </c>
      <c r="M228" s="17">
        <v>68977.066800000001</v>
      </c>
      <c r="N228" s="17">
        <v>319075.35259999998</v>
      </c>
      <c r="O228" s="17">
        <v>92076.314100000003</v>
      </c>
      <c r="P228" s="12">
        <v>371813</v>
      </c>
      <c r="Q228" s="12">
        <v>110273</v>
      </c>
      <c r="R228" s="12">
        <v>406360</v>
      </c>
      <c r="S228" s="12">
        <v>128946</v>
      </c>
      <c r="T228" s="12">
        <v>431091</v>
      </c>
      <c r="U228" s="12">
        <v>144590</v>
      </c>
      <c r="V228" s="12">
        <v>475812.60057499999</v>
      </c>
      <c r="W228" s="12">
        <v>157001.575213</v>
      </c>
      <c r="X228" s="34">
        <v>496201.57670500001</v>
      </c>
      <c r="Y228" s="10">
        <v>180411.073646</v>
      </c>
    </row>
    <row r="229" spans="1:25" s="3" customFormat="1">
      <c r="A229" s="51" t="s">
        <v>189</v>
      </c>
      <c r="B229" s="9">
        <v>4200.2</v>
      </c>
      <c r="C229" s="9">
        <v>2009.5</v>
      </c>
      <c r="D229" s="9"/>
      <c r="E229" s="9">
        <v>4923</v>
      </c>
      <c r="F229" s="9">
        <v>1904</v>
      </c>
      <c r="G229" s="9"/>
      <c r="H229" s="8">
        <v>6615</v>
      </c>
      <c r="I229" s="8">
        <v>2124</v>
      </c>
      <c r="J229" s="8">
        <v>6268</v>
      </c>
      <c r="K229" s="8">
        <v>1828.4</v>
      </c>
      <c r="L229" s="18">
        <v>9689.9338000000007</v>
      </c>
      <c r="M229" s="18">
        <v>2335.944</v>
      </c>
      <c r="N229" s="18">
        <v>13407.099099999999</v>
      </c>
      <c r="O229" s="18">
        <v>3582.8710999999998</v>
      </c>
      <c r="P229" s="8">
        <v>16221</v>
      </c>
      <c r="Q229" s="8">
        <v>4356</v>
      </c>
      <c r="R229" s="8">
        <v>18198</v>
      </c>
      <c r="S229" s="8">
        <v>5190</v>
      </c>
      <c r="T229" s="8">
        <v>19013</v>
      </c>
      <c r="U229" s="8">
        <v>5658</v>
      </c>
      <c r="V229" s="8">
        <v>19024.964805</v>
      </c>
      <c r="W229" s="8">
        <v>6383.5042489999996</v>
      </c>
      <c r="X229" s="58">
        <v>18158.760597</v>
      </c>
      <c r="Y229" s="3">
        <v>5966.9401909999997</v>
      </c>
    </row>
    <row r="230" spans="1:25">
      <c r="A230" s="51" t="s">
        <v>190</v>
      </c>
      <c r="B230" s="11"/>
      <c r="C230" s="11"/>
      <c r="D230" s="11"/>
      <c r="E230" s="11"/>
      <c r="F230" s="11"/>
      <c r="G230" s="11"/>
      <c r="H230" s="12"/>
      <c r="I230" s="12"/>
      <c r="J230" s="12"/>
      <c r="K230" s="12"/>
      <c r="L230" s="17"/>
      <c r="M230" s="17"/>
      <c r="N230" s="17"/>
      <c r="O230" s="17"/>
      <c r="P230" s="12"/>
      <c r="Q230" s="12"/>
      <c r="R230" s="12"/>
      <c r="S230" s="12"/>
      <c r="T230" s="12"/>
      <c r="U230" s="12"/>
      <c r="V230" s="12"/>
      <c r="W230" s="10"/>
      <c r="X230" s="34"/>
      <c r="Y230" s="10"/>
    </row>
    <row r="231" spans="1:25" s="3" customFormat="1">
      <c r="A231" s="51" t="s">
        <v>191</v>
      </c>
      <c r="B231" s="9">
        <v>445.3</v>
      </c>
      <c r="C231" s="9">
        <v>505</v>
      </c>
      <c r="D231" s="9"/>
      <c r="E231" s="9">
        <v>515</v>
      </c>
      <c r="F231" s="9">
        <v>458</v>
      </c>
      <c r="G231" s="9"/>
      <c r="H231" s="8">
        <v>1084</v>
      </c>
      <c r="I231" s="8">
        <v>710</v>
      </c>
      <c r="J231" s="8">
        <v>853</v>
      </c>
      <c r="K231" s="8">
        <v>506.4</v>
      </c>
      <c r="L231" s="18">
        <v>1450.5358000000001</v>
      </c>
      <c r="M231" s="18">
        <v>693.69770000000005</v>
      </c>
      <c r="N231" s="18">
        <v>1543.5930000000001</v>
      </c>
      <c r="O231" s="18">
        <v>895.68269999999995</v>
      </c>
      <c r="P231" s="8">
        <v>1974</v>
      </c>
      <c r="Q231" s="8">
        <v>1002</v>
      </c>
      <c r="R231" s="8">
        <v>1842</v>
      </c>
      <c r="S231" s="8">
        <v>932</v>
      </c>
      <c r="T231" s="8">
        <v>1967</v>
      </c>
      <c r="U231" s="8">
        <v>992</v>
      </c>
      <c r="V231" s="8">
        <v>2349.7267160000001</v>
      </c>
      <c r="W231" s="8">
        <v>984.03875100000005</v>
      </c>
      <c r="X231" s="58">
        <v>2409.4567670000001</v>
      </c>
      <c r="Y231" s="3">
        <v>956.98941400000001</v>
      </c>
    </row>
    <row r="232" spans="1:25">
      <c r="A232" s="50"/>
      <c r="B232" s="11"/>
      <c r="C232" s="11"/>
      <c r="D232" s="11"/>
      <c r="E232" s="11"/>
      <c r="F232" s="11"/>
      <c r="G232" s="11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34"/>
      <c r="Y232" s="10"/>
    </row>
    <row r="233" spans="1:25" s="3" customFormat="1">
      <c r="A233" s="47" t="s">
        <v>216</v>
      </c>
      <c r="B233" s="9"/>
      <c r="C233" s="9"/>
      <c r="D233" s="9"/>
      <c r="E233" s="9"/>
      <c r="F233" s="9"/>
      <c r="G233" s="9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58"/>
    </row>
    <row r="234" spans="1:25">
      <c r="A234" s="47" t="s">
        <v>217</v>
      </c>
      <c r="B234" s="37">
        <f>+B236</f>
        <v>145.69999999999999</v>
      </c>
      <c r="C234" s="37">
        <f>+C236</f>
        <v>162.9</v>
      </c>
      <c r="D234" s="37"/>
      <c r="E234" s="37">
        <v>243</v>
      </c>
      <c r="F234" s="37">
        <v>191</v>
      </c>
      <c r="G234" s="37"/>
      <c r="H234" s="33">
        <v>694</v>
      </c>
      <c r="I234" s="33">
        <v>639</v>
      </c>
      <c r="J234" s="33">
        <f t="shared" ref="J234:O234" si="22">J236</f>
        <v>1151</v>
      </c>
      <c r="K234" s="33">
        <f t="shared" si="22"/>
        <v>677.3</v>
      </c>
      <c r="L234" s="33">
        <f t="shared" si="22"/>
        <v>230.74959999999999</v>
      </c>
      <c r="M234" s="33">
        <f t="shared" si="22"/>
        <v>774.52880000000005</v>
      </c>
      <c r="N234" s="33">
        <f t="shared" si="22"/>
        <v>1149.8062</v>
      </c>
      <c r="O234" s="33">
        <f t="shared" si="22"/>
        <v>1235.4186999999999</v>
      </c>
      <c r="P234" s="33">
        <v>3456</v>
      </c>
      <c r="Q234" s="33">
        <v>2382</v>
      </c>
      <c r="R234" s="33">
        <v>2338</v>
      </c>
      <c r="S234" s="33">
        <v>4255</v>
      </c>
      <c r="T234" s="33">
        <v>1341</v>
      </c>
      <c r="U234" s="33">
        <v>3772</v>
      </c>
      <c r="V234" s="33">
        <v>1858.310391</v>
      </c>
      <c r="W234" s="33">
        <v>8065.7454779999998</v>
      </c>
      <c r="X234" s="34">
        <v>1834.1023540000001</v>
      </c>
      <c r="Y234" s="10">
        <v>6941.4624780000004</v>
      </c>
    </row>
    <row r="235" spans="1:25" s="3" customFormat="1">
      <c r="A235" s="51" t="s">
        <v>192</v>
      </c>
      <c r="B235" s="9"/>
      <c r="C235" s="9"/>
      <c r="D235" s="9"/>
      <c r="E235" s="9"/>
      <c r="F235" s="9"/>
      <c r="G235" s="9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X235" s="58"/>
    </row>
    <row r="236" spans="1:25">
      <c r="A236" s="51" t="s">
        <v>218</v>
      </c>
      <c r="B236" s="11">
        <v>145.69999999999999</v>
      </c>
      <c r="C236" s="11">
        <v>162.9</v>
      </c>
      <c r="D236" s="11"/>
      <c r="E236" s="11">
        <v>243</v>
      </c>
      <c r="F236" s="11">
        <v>191</v>
      </c>
      <c r="G236" s="11"/>
      <c r="H236" s="12">
        <v>694</v>
      </c>
      <c r="I236" s="12">
        <v>639</v>
      </c>
      <c r="J236" s="12">
        <v>1151</v>
      </c>
      <c r="K236" s="12">
        <v>677.3</v>
      </c>
      <c r="L236" s="17">
        <v>230.74959999999999</v>
      </c>
      <c r="M236" s="17">
        <v>774.52880000000005</v>
      </c>
      <c r="N236" s="17">
        <v>1149.8062</v>
      </c>
      <c r="O236" s="17">
        <v>1235.4186999999999</v>
      </c>
      <c r="P236" s="12">
        <v>3456</v>
      </c>
      <c r="Q236" s="12">
        <v>2382</v>
      </c>
      <c r="R236" s="12">
        <v>2338</v>
      </c>
      <c r="S236" s="12">
        <v>4255</v>
      </c>
      <c r="T236" s="12">
        <v>1341</v>
      </c>
      <c r="U236" s="12">
        <v>3772</v>
      </c>
      <c r="V236" s="12">
        <v>1858.310391</v>
      </c>
      <c r="W236" s="12">
        <v>8065.7454779999998</v>
      </c>
      <c r="X236" s="34">
        <v>1834.1023540000001</v>
      </c>
      <c r="Y236" s="10">
        <v>6941.4624780000004</v>
      </c>
    </row>
    <row r="237" spans="1:25" s="3" customFormat="1">
      <c r="A237" s="50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58"/>
    </row>
    <row r="238" spans="1:25">
      <c r="A238" s="50"/>
      <c r="B238" s="13"/>
      <c r="C238" s="13"/>
      <c r="D238" s="13"/>
      <c r="E238" s="13"/>
      <c r="F238" s="13"/>
      <c r="G238" s="13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34"/>
      <c r="Y238" s="10"/>
    </row>
    <row r="239" spans="1:25" s="3" customFormat="1">
      <c r="A239" s="50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58"/>
    </row>
    <row r="240" spans="1:25">
      <c r="A240" s="47" t="s">
        <v>193</v>
      </c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34"/>
      <c r="Y240" s="10"/>
    </row>
    <row r="241" spans="1:25" s="3" customFormat="1">
      <c r="A241" s="47" t="s">
        <v>194</v>
      </c>
      <c r="B241" s="35">
        <f>SUM(B244:B247)</f>
        <v>33456.9</v>
      </c>
      <c r="C241" s="35">
        <f>SUM(C244:C247)</f>
        <v>33789.300000000003</v>
      </c>
      <c r="D241" s="35">
        <f t="shared" ref="D241:I241" si="23">SUM(D244:D247)</f>
        <v>0</v>
      </c>
      <c r="E241" s="35">
        <f>SUM(E244:E247)-1</f>
        <v>39556</v>
      </c>
      <c r="F241" s="35">
        <f t="shared" si="23"/>
        <v>36851</v>
      </c>
      <c r="G241" s="35">
        <f t="shared" si="23"/>
        <v>0</v>
      </c>
      <c r="H241" s="35">
        <f t="shared" si="23"/>
        <v>47492</v>
      </c>
      <c r="I241" s="35">
        <f t="shared" si="23"/>
        <v>42647</v>
      </c>
      <c r="J241" s="35">
        <f t="shared" ref="J241:O241" si="24">SUM(J244:J247)</f>
        <v>47360.7</v>
      </c>
      <c r="K241" s="35">
        <f t="shared" si="24"/>
        <v>44456</v>
      </c>
      <c r="L241" s="35">
        <f t="shared" si="24"/>
        <v>67415.739999999991</v>
      </c>
      <c r="M241" s="35">
        <f t="shared" si="24"/>
        <v>59278.4591</v>
      </c>
      <c r="N241" s="35">
        <f t="shared" si="24"/>
        <v>90005.953800000003</v>
      </c>
      <c r="O241" s="35">
        <f t="shared" si="24"/>
        <v>72493.671700000006</v>
      </c>
      <c r="P241" s="36">
        <v>105196</v>
      </c>
      <c r="Q241" s="36">
        <v>89211</v>
      </c>
      <c r="R241" s="36">
        <v>122690</v>
      </c>
      <c r="S241" s="36">
        <v>111398</v>
      </c>
      <c r="T241" s="36">
        <v>136626</v>
      </c>
      <c r="U241" s="36">
        <v>122213</v>
      </c>
      <c r="V241" s="36">
        <v>161981.370284</v>
      </c>
      <c r="W241" s="36">
        <v>137798.03876199998</v>
      </c>
      <c r="X241" s="58">
        <v>161852.10370099999</v>
      </c>
      <c r="Y241" s="3">
        <v>144936.82357499999</v>
      </c>
    </row>
    <row r="242" spans="1:25">
      <c r="A242" s="51" t="s">
        <v>195</v>
      </c>
      <c r="B242" s="11"/>
      <c r="C242" s="11"/>
      <c r="D242" s="11"/>
      <c r="E242" s="11"/>
      <c r="F242" s="11"/>
      <c r="G242" s="11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0"/>
      <c r="X242" s="34"/>
      <c r="Y242" s="10"/>
    </row>
    <row r="243" spans="1:25" s="3" customFormat="1">
      <c r="A243" s="51" t="s">
        <v>196</v>
      </c>
      <c r="B243" s="9"/>
      <c r="C243" s="9"/>
      <c r="D243" s="9"/>
      <c r="E243" s="9"/>
      <c r="F243" s="9"/>
      <c r="G243" s="9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58"/>
    </row>
    <row r="244" spans="1:25">
      <c r="A244" s="51" t="s">
        <v>197</v>
      </c>
      <c r="B244" s="11">
        <v>18012.7</v>
      </c>
      <c r="C244" s="11">
        <v>19228</v>
      </c>
      <c r="D244" s="11"/>
      <c r="E244" s="11">
        <v>23569</v>
      </c>
      <c r="F244" s="11">
        <v>22198</v>
      </c>
      <c r="G244" s="11"/>
      <c r="H244" s="12">
        <v>27028</v>
      </c>
      <c r="I244" s="12">
        <v>25070</v>
      </c>
      <c r="J244" s="12">
        <v>26059</v>
      </c>
      <c r="K244" s="12">
        <v>25514</v>
      </c>
      <c r="L244" s="17">
        <v>38433.235399999998</v>
      </c>
      <c r="M244" s="17">
        <v>36659.076399999998</v>
      </c>
      <c r="N244" s="17">
        <v>52897.300600000002</v>
      </c>
      <c r="O244" s="17">
        <v>43457.648699999998</v>
      </c>
      <c r="P244" s="12">
        <v>60343</v>
      </c>
      <c r="Q244" s="12">
        <v>53061</v>
      </c>
      <c r="R244" s="12">
        <v>69297</v>
      </c>
      <c r="S244" s="12">
        <v>66441</v>
      </c>
      <c r="T244" s="12">
        <v>78735</v>
      </c>
      <c r="U244" s="12">
        <v>71944</v>
      </c>
      <c r="V244" s="12">
        <v>97869.920916000003</v>
      </c>
      <c r="W244" s="12">
        <v>82883.489472000001</v>
      </c>
      <c r="X244" s="34">
        <v>98394.372575999994</v>
      </c>
      <c r="Y244" s="10">
        <v>87970.302834000002</v>
      </c>
    </row>
    <row r="245" spans="1:25" s="3" customFormat="1">
      <c r="A245" s="51" t="s">
        <v>198</v>
      </c>
      <c r="B245" s="9"/>
      <c r="C245" s="9"/>
      <c r="D245" s="9"/>
      <c r="E245" s="8"/>
      <c r="F245" s="9"/>
      <c r="G245" s="9"/>
      <c r="H245" s="8"/>
      <c r="I245" s="8"/>
      <c r="J245" s="8"/>
      <c r="K245" s="8"/>
      <c r="L245" s="18"/>
      <c r="M245" s="18"/>
      <c r="N245" s="18"/>
      <c r="O245" s="18"/>
      <c r="P245" s="8"/>
      <c r="Q245" s="8"/>
      <c r="R245" s="8"/>
      <c r="S245" s="8"/>
      <c r="T245" s="8"/>
      <c r="U245" s="8"/>
      <c r="V245" s="8"/>
      <c r="X245" s="58"/>
    </row>
    <row r="246" spans="1:25">
      <c r="A246" s="51" t="s">
        <v>199</v>
      </c>
      <c r="B246" s="11">
        <v>7116.2</v>
      </c>
      <c r="C246" s="11">
        <v>5729.2</v>
      </c>
      <c r="D246" s="11"/>
      <c r="E246" s="11">
        <v>7017</v>
      </c>
      <c r="F246" s="11">
        <v>5374</v>
      </c>
      <c r="G246" s="11"/>
      <c r="H246" s="12">
        <v>9880</v>
      </c>
      <c r="I246" s="12">
        <v>6419</v>
      </c>
      <c r="J246" s="12">
        <v>9899.7000000000007</v>
      </c>
      <c r="K246" s="12">
        <v>6335</v>
      </c>
      <c r="L246" s="17">
        <v>14975.6461</v>
      </c>
      <c r="M246" s="17">
        <v>7462.6696000000002</v>
      </c>
      <c r="N246" s="17">
        <v>20310.050899999998</v>
      </c>
      <c r="O246" s="17">
        <v>10006.059600000001</v>
      </c>
      <c r="P246" s="12">
        <v>25818</v>
      </c>
      <c r="Q246" s="12">
        <v>11706</v>
      </c>
      <c r="R246" s="12">
        <v>28750</v>
      </c>
      <c r="S246" s="12">
        <v>15611</v>
      </c>
      <c r="T246" s="12">
        <v>30541</v>
      </c>
      <c r="U246" s="12">
        <v>17862</v>
      </c>
      <c r="V246" s="12">
        <v>35377.813541000003</v>
      </c>
      <c r="W246" s="12">
        <v>18941.039150000001</v>
      </c>
      <c r="X246" s="34">
        <v>33634.715626999998</v>
      </c>
      <c r="Y246" s="10">
        <v>19776.286356000001</v>
      </c>
    </row>
    <row r="247" spans="1:25" s="3" customFormat="1">
      <c r="A247" s="51" t="s">
        <v>200</v>
      </c>
      <c r="B247" s="9">
        <v>8328</v>
      </c>
      <c r="C247" s="9">
        <v>8832.1</v>
      </c>
      <c r="D247" s="9"/>
      <c r="E247" s="9">
        <v>8971</v>
      </c>
      <c r="F247" s="9">
        <v>9279</v>
      </c>
      <c r="G247" s="9"/>
      <c r="H247" s="8">
        <v>10584</v>
      </c>
      <c r="I247" s="8">
        <v>11158</v>
      </c>
      <c r="J247" s="8">
        <v>11402</v>
      </c>
      <c r="K247" s="8">
        <v>12607</v>
      </c>
      <c r="L247" s="18">
        <v>14006.8585</v>
      </c>
      <c r="M247" s="18">
        <v>15156.713100000001</v>
      </c>
      <c r="N247" s="18">
        <v>16798.602299999999</v>
      </c>
      <c r="O247" s="18">
        <v>19029.963400000001</v>
      </c>
      <c r="P247" s="8">
        <v>19034</v>
      </c>
      <c r="Q247" s="8">
        <v>24444</v>
      </c>
      <c r="R247" s="8">
        <v>24644</v>
      </c>
      <c r="S247" s="8">
        <v>29347</v>
      </c>
      <c r="T247" s="8">
        <v>27350</v>
      </c>
      <c r="U247" s="8">
        <v>32407</v>
      </c>
      <c r="V247" s="8">
        <v>28733.635826999998</v>
      </c>
      <c r="W247" s="8">
        <v>35973.510139999999</v>
      </c>
      <c r="X247" s="58">
        <v>29823.015498000001</v>
      </c>
      <c r="Y247" s="3">
        <v>37190.234385000003</v>
      </c>
    </row>
    <row r="248" spans="1:25">
      <c r="A248" s="50"/>
      <c r="B248" s="11"/>
      <c r="C248" s="11"/>
      <c r="D248" s="11"/>
      <c r="E248" s="11"/>
      <c r="F248" s="11"/>
      <c r="G248" s="11"/>
      <c r="H248" s="12"/>
      <c r="I248" s="12"/>
      <c r="J248" s="12"/>
      <c r="K248" s="12"/>
      <c r="L248" s="17"/>
      <c r="M248" s="17"/>
      <c r="N248" s="17"/>
      <c r="O248" s="17"/>
      <c r="P248" s="12"/>
      <c r="Q248" s="12"/>
      <c r="R248" s="12"/>
      <c r="S248" s="12"/>
      <c r="T248" s="12"/>
      <c r="U248" s="12"/>
      <c r="V248" s="12"/>
      <c r="W248" s="12"/>
      <c r="X248" s="34"/>
      <c r="Y248" s="10"/>
    </row>
    <row r="249" spans="1:25" s="3" customFormat="1">
      <c r="A249" s="47" t="s">
        <v>201</v>
      </c>
      <c r="B249" s="9"/>
      <c r="C249" s="9"/>
      <c r="D249" s="9"/>
      <c r="E249" s="9"/>
      <c r="F249" s="9"/>
      <c r="G249" s="9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58"/>
    </row>
    <row r="250" spans="1:25">
      <c r="A250" s="47" t="s">
        <v>202</v>
      </c>
      <c r="B250" s="37">
        <f>+B252</f>
        <v>1585.5</v>
      </c>
      <c r="C250" s="37">
        <f>+C252</f>
        <v>19517.099999999999</v>
      </c>
      <c r="D250" s="37">
        <f t="shared" ref="D250:I250" si="25">+D252</f>
        <v>0</v>
      </c>
      <c r="E250" s="37">
        <f t="shared" si="25"/>
        <v>2400</v>
      </c>
      <c r="F250" s="37">
        <f t="shared" si="25"/>
        <v>20182</v>
      </c>
      <c r="G250" s="37">
        <f t="shared" si="25"/>
        <v>0</v>
      </c>
      <c r="H250" s="37">
        <f t="shared" si="25"/>
        <v>1032</v>
      </c>
      <c r="I250" s="37">
        <f t="shared" si="25"/>
        <v>13583</v>
      </c>
      <c r="J250" s="37">
        <f t="shared" ref="J250:O250" si="26">+J252</f>
        <v>1037</v>
      </c>
      <c r="K250" s="37">
        <f t="shared" si="26"/>
        <v>10302</v>
      </c>
      <c r="L250" s="37">
        <f t="shared" si="26"/>
        <v>1610.8127999999999</v>
      </c>
      <c r="M250" s="37">
        <f t="shared" si="26"/>
        <v>11069.249</v>
      </c>
      <c r="N250" s="37">
        <f t="shared" si="26"/>
        <v>3098.4431</v>
      </c>
      <c r="O250" s="37">
        <f t="shared" si="26"/>
        <v>12654.494000000001</v>
      </c>
      <c r="P250" s="33">
        <v>1575</v>
      </c>
      <c r="Q250" s="33">
        <v>10467</v>
      </c>
      <c r="R250" s="33">
        <v>2471</v>
      </c>
      <c r="S250" s="33">
        <v>20407</v>
      </c>
      <c r="T250" s="33">
        <v>3800</v>
      </c>
      <c r="U250" s="33">
        <v>10483</v>
      </c>
      <c r="V250" s="33">
        <v>8061.8312089999999</v>
      </c>
      <c r="W250" s="33">
        <v>11544.509292999999</v>
      </c>
      <c r="X250" s="34">
        <v>11512.564574</v>
      </c>
      <c r="Y250" s="10">
        <v>20894.727430999999</v>
      </c>
    </row>
    <row r="251" spans="1:25" s="3" customFormat="1">
      <c r="A251" s="51" t="s">
        <v>203</v>
      </c>
      <c r="B251" s="9"/>
      <c r="C251" s="9"/>
      <c r="D251" s="9"/>
      <c r="E251" s="9"/>
      <c r="F251" s="9"/>
      <c r="G251" s="9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X251" s="58"/>
    </row>
    <row r="252" spans="1:25">
      <c r="A252" s="51" t="s">
        <v>204</v>
      </c>
      <c r="B252" s="11">
        <v>1585.5</v>
      </c>
      <c r="C252" s="11">
        <v>19517.099999999999</v>
      </c>
      <c r="D252" s="11"/>
      <c r="E252" s="11">
        <v>2400</v>
      </c>
      <c r="F252" s="11">
        <v>20182</v>
      </c>
      <c r="G252" s="11"/>
      <c r="H252" s="12">
        <v>1032</v>
      </c>
      <c r="I252" s="12">
        <v>13583</v>
      </c>
      <c r="J252" s="12">
        <v>1037</v>
      </c>
      <c r="K252" s="12">
        <v>10302</v>
      </c>
      <c r="L252" s="17">
        <v>1610.8127999999999</v>
      </c>
      <c r="M252" s="17">
        <v>11069.249</v>
      </c>
      <c r="N252" s="17">
        <v>3098.4431</v>
      </c>
      <c r="O252" s="17">
        <v>12654.494000000001</v>
      </c>
      <c r="P252" s="12">
        <v>1575</v>
      </c>
      <c r="Q252" s="12">
        <v>10467</v>
      </c>
      <c r="R252" s="12">
        <v>2471</v>
      </c>
      <c r="S252" s="12">
        <v>20407</v>
      </c>
      <c r="T252" s="12">
        <v>3800</v>
      </c>
      <c r="U252" s="12">
        <v>10483</v>
      </c>
      <c r="V252" s="12">
        <v>8061.8312089999999</v>
      </c>
      <c r="W252" s="12">
        <v>11544.509292999999</v>
      </c>
      <c r="X252" s="34">
        <v>11512.564574</v>
      </c>
      <c r="Y252" s="10">
        <v>20894.727430999999</v>
      </c>
    </row>
    <row r="253" spans="1:25" s="3" customFormat="1">
      <c r="A253" s="51"/>
      <c r="B253" s="9"/>
      <c r="C253" s="9"/>
      <c r="D253" s="9"/>
      <c r="E253" s="9"/>
      <c r="F253" s="9"/>
      <c r="G253" s="9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58"/>
    </row>
    <row r="254" spans="1:25">
      <c r="A254" s="47" t="s">
        <v>222</v>
      </c>
      <c r="B254" s="11"/>
      <c r="C254" s="11"/>
      <c r="D254" s="11"/>
      <c r="E254" s="11"/>
      <c r="F254" s="11"/>
      <c r="G254" s="11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34"/>
      <c r="Y254" s="10"/>
    </row>
    <row r="255" spans="1:25" s="3" customFormat="1">
      <c r="A255" s="47" t="s">
        <v>223</v>
      </c>
      <c r="B255" s="35">
        <f>+B256+B257</f>
        <v>108807.7</v>
      </c>
      <c r="C255" s="35">
        <f>+C256+C257</f>
        <v>67375</v>
      </c>
      <c r="D255" s="35">
        <f t="shared" ref="D255:I255" si="27">+D256+D257</f>
        <v>0</v>
      </c>
      <c r="E255" s="35">
        <f>+E256+E257-1</f>
        <v>101165</v>
      </c>
      <c r="F255" s="35">
        <f t="shared" si="27"/>
        <v>66731</v>
      </c>
      <c r="G255" s="35">
        <f t="shared" si="27"/>
        <v>0</v>
      </c>
      <c r="H255" s="35">
        <f t="shared" si="27"/>
        <v>219254</v>
      </c>
      <c r="I255" s="35">
        <f t="shared" si="27"/>
        <v>221572</v>
      </c>
      <c r="J255" s="35">
        <f t="shared" ref="J255:O255" si="28">+J256+J257</f>
        <v>294533</v>
      </c>
      <c r="K255" s="35">
        <f t="shared" si="28"/>
        <v>253012.2</v>
      </c>
      <c r="L255" s="35">
        <f t="shared" si="28"/>
        <v>407401.39180000004</v>
      </c>
      <c r="M255" s="35">
        <f t="shared" si="28"/>
        <v>542890.60699999996</v>
      </c>
      <c r="N255" s="35">
        <f t="shared" si="28"/>
        <v>616858.53209999995</v>
      </c>
      <c r="O255" s="35">
        <f t="shared" si="28"/>
        <v>559257.38010000007</v>
      </c>
      <c r="P255" s="36">
        <v>611343</v>
      </c>
      <c r="Q255" s="36">
        <v>244844</v>
      </c>
      <c r="R255" s="36">
        <v>763976</v>
      </c>
      <c r="S255" s="36">
        <v>217244</v>
      </c>
      <c r="T255" s="36">
        <v>680283</v>
      </c>
      <c r="U255" s="36">
        <v>56665</v>
      </c>
      <c r="V255" s="36">
        <v>683928.69568599993</v>
      </c>
      <c r="W255" s="36">
        <v>34396.980221999998</v>
      </c>
      <c r="X255" s="58">
        <v>613184.06431100005</v>
      </c>
      <c r="Y255" s="3">
        <v>28110.875074</v>
      </c>
    </row>
    <row r="256" spans="1:25">
      <c r="A256" s="51" t="s">
        <v>205</v>
      </c>
      <c r="B256" s="11">
        <v>81678.7</v>
      </c>
      <c r="C256" s="11">
        <v>6358.5</v>
      </c>
      <c r="D256" s="11"/>
      <c r="E256" s="11">
        <v>52545</v>
      </c>
      <c r="F256" s="11">
        <v>6150</v>
      </c>
      <c r="G256" s="11"/>
      <c r="H256" s="12">
        <v>147802</v>
      </c>
      <c r="I256" s="12">
        <v>6731</v>
      </c>
      <c r="J256" s="12">
        <v>224980</v>
      </c>
      <c r="K256" s="12">
        <v>5326.7</v>
      </c>
      <c r="L256" s="17">
        <v>281027.44050000003</v>
      </c>
      <c r="M256" s="17">
        <v>4348.8410000000003</v>
      </c>
      <c r="N256" s="17">
        <v>422767.00520000001</v>
      </c>
      <c r="O256" s="17">
        <v>5197.8235000000004</v>
      </c>
      <c r="P256" s="12">
        <v>357117</v>
      </c>
      <c r="Q256" s="12">
        <v>9287</v>
      </c>
      <c r="R256" s="12">
        <v>275178</v>
      </c>
      <c r="S256" s="12">
        <v>5876</v>
      </c>
      <c r="T256" s="12">
        <v>222685</v>
      </c>
      <c r="U256" s="12">
        <v>4053</v>
      </c>
      <c r="V256" s="12">
        <v>182352.73314999999</v>
      </c>
      <c r="W256" s="12">
        <v>4920.8579479999999</v>
      </c>
      <c r="X256" s="34">
        <v>139866.19176700001</v>
      </c>
      <c r="Y256" s="10">
        <v>4353.7523179999998</v>
      </c>
    </row>
    <row r="257" spans="1:25" s="3" customFormat="1">
      <c r="A257" s="51" t="s">
        <v>206</v>
      </c>
      <c r="B257" s="9">
        <v>27129</v>
      </c>
      <c r="C257" s="9">
        <v>61016.5</v>
      </c>
      <c r="D257" s="9"/>
      <c r="E257" s="9">
        <v>48621</v>
      </c>
      <c r="F257" s="9">
        <v>60581</v>
      </c>
      <c r="G257" s="9"/>
      <c r="H257" s="8">
        <v>71452</v>
      </c>
      <c r="I257" s="8">
        <v>214841</v>
      </c>
      <c r="J257" s="8">
        <v>69553</v>
      </c>
      <c r="K257" s="8">
        <v>247685.5</v>
      </c>
      <c r="L257" s="18">
        <v>126373.9513</v>
      </c>
      <c r="M257" s="18">
        <v>538541.76599999995</v>
      </c>
      <c r="N257" s="18">
        <v>194091.5269</v>
      </c>
      <c r="O257" s="18">
        <v>554059.55660000001</v>
      </c>
      <c r="P257" s="8">
        <v>254226</v>
      </c>
      <c r="Q257" s="8">
        <v>235557</v>
      </c>
      <c r="R257" s="8">
        <v>488797</v>
      </c>
      <c r="S257" s="8">
        <v>211368</v>
      </c>
      <c r="T257" s="8">
        <v>457598</v>
      </c>
      <c r="U257" s="8">
        <v>52612</v>
      </c>
      <c r="V257" s="8">
        <v>501575.96253600001</v>
      </c>
      <c r="W257" s="8">
        <v>29476.122274000001</v>
      </c>
      <c r="X257" s="58">
        <v>473317.87254399998</v>
      </c>
      <c r="Y257" s="3">
        <v>23757.122756000001</v>
      </c>
    </row>
    <row r="258" spans="1:25">
      <c r="A258" s="50"/>
      <c r="B258" s="11"/>
      <c r="C258" s="11"/>
      <c r="D258" s="11"/>
      <c r="E258" s="11"/>
      <c r="F258" s="11"/>
      <c r="G258" s="11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34"/>
      <c r="Y258" s="10"/>
    </row>
    <row r="259" spans="1:25" s="3" customFormat="1">
      <c r="A259" s="47" t="s">
        <v>207</v>
      </c>
      <c r="B259" s="35">
        <f>+B15+B26+B50+B56+B74+B83+B103+B109+B120+B127+B135+B166+B178+B187+B193+B210+B217+B226+B234+B241+B250+B255</f>
        <v>8405063.3000000007</v>
      </c>
      <c r="C259" s="35">
        <f>+C15+C26+C50+C56+C74+C83+C103+C109+C120+C127+C135+C166+C178+C187+C193+C210+C217+C226+C234+C241+C250+C255-1</f>
        <v>5717791.5999999996</v>
      </c>
      <c r="D259" s="35">
        <f>+D15+D26+D50+D56+D74+D83+D103+D109+D120+D127+D135+D166+D178+D187+D193+D210+D217+D226+D234+D241+D250+D255</f>
        <v>0</v>
      </c>
      <c r="E259" s="35">
        <f>+E15+E26+E50+E56+E74+E83+E103+E109+E120+E127+E135+E166+E178+E187+E193+E210+E217+E226+E234+E241+E250+E255+1</f>
        <v>10123117</v>
      </c>
      <c r="F259" s="35">
        <f>+F15+F26+F50+F56+F74+F83+F103+F109+F120+F127+F135+F166+F178+F187+F193+F210+F217+F226+F234+F241+F250+F255+2</f>
        <v>6558635</v>
      </c>
      <c r="G259" s="35">
        <f>+G15+G26+G50+G56+G74+G83+G103+G109+G120+G127+G135+G166+G178+G187+G193+G210+G217+G226+G234+G241+G250+G255+2</f>
        <v>2</v>
      </c>
      <c r="H259" s="35">
        <f>+H15+H26+H50+H56+H74+H83+H103+H109+H120+H127+H135+H166+H178+H187+H193+H210+H217+H226+H234+H241+H250+H255-1</f>
        <v>13744356</v>
      </c>
      <c r="I259" s="35">
        <f>+I15+I26+I50+I56+I74+I83+I103+I109+I120+I127+I135+I166+I178+I187+I193+I210+I217+I226+I234+I241+I250+I255-3</f>
        <v>8407551</v>
      </c>
      <c r="J259" s="35">
        <f>+J15+J26+J50+J56+J74+J83+J103+J109+J120+J127+J135+J166+J178+J187+J193+J210+J217+J226+J234+J241+J250+J255-4</f>
        <v>13637355.699999999</v>
      </c>
      <c r="K259" s="35">
        <f>+K15+K26+K50+K56+K74+K83+K103+K109+K120+K127+K135+K166+K178+K187+K193+K210+K217+K226+K234+K241+K250+K255-1</f>
        <v>8455335.8999999985</v>
      </c>
      <c r="L259" s="35">
        <f>+L15+L26+L50+L56+L74+L83+L103+L109+L120+L127+L135+L166+L178+L187+L193+L210+L217+L226+L234+L241+L250+L255-1</f>
        <v>16834667.557400003</v>
      </c>
      <c r="M259" s="35">
        <f>+M15+M26+M50+M56+M74+M83+M103+M109+M120+M127+M135+M166+M178+M187+M193+M210+M217+M226+M234+M241+M250+M255-1</f>
        <v>11429217.217900001</v>
      </c>
      <c r="N259" s="35">
        <f>+N15+N26+N50+N56+N74+N83+N103+N109+N120+N127+N135+N166+N178+N187+N193+N210+N217+N226+N234+N241+N250+N255-1</f>
        <v>23454630.445</v>
      </c>
      <c r="O259" s="35">
        <f>+O15+O26+O50+O56+O74+O83+O103+O109+O120+O127+O135+O166+O178+O187+O193+O210+O217+O226+O234+O241+O250+O255-1</f>
        <v>14659591.945100002</v>
      </c>
      <c r="P259" s="36">
        <v>26691619</v>
      </c>
      <c r="Q259" s="36">
        <v>16343188</v>
      </c>
      <c r="R259" s="36">
        <v>27154339</v>
      </c>
      <c r="S259" s="36">
        <v>19050111</v>
      </c>
      <c r="T259" s="36">
        <v>27370866</v>
      </c>
      <c r="U259" s="36">
        <v>18963484</v>
      </c>
      <c r="V259" s="36">
        <v>24902980.812455002</v>
      </c>
      <c r="W259" s="36">
        <v>17163780.458047003</v>
      </c>
      <c r="X259" s="58">
        <v>25776655.922286995</v>
      </c>
      <c r="Y259" s="3">
        <v>18494287.555036001</v>
      </c>
    </row>
    <row r="260" spans="1:25">
      <c r="A260" s="52"/>
      <c r="B260" s="14"/>
      <c r="C260" s="14"/>
      <c r="D260" s="14"/>
      <c r="E260" s="14"/>
      <c r="F260" s="14"/>
      <c r="G260" s="14"/>
      <c r="H260" s="14"/>
      <c r="I260" s="14"/>
      <c r="J260" s="15"/>
      <c r="K260" s="15"/>
      <c r="L260" s="12"/>
      <c r="M260" s="12"/>
      <c r="N260" s="12"/>
      <c r="O260" s="12"/>
      <c r="P260" s="20"/>
      <c r="Q260" s="20"/>
      <c r="R260" s="20"/>
      <c r="S260" s="20"/>
      <c r="T260" s="20"/>
      <c r="U260" s="20"/>
      <c r="V260" s="20"/>
      <c r="W260" s="20"/>
      <c r="X260" s="34"/>
      <c r="Y260" s="10"/>
    </row>
    <row r="261" spans="1:25">
      <c r="A261" s="53" t="s">
        <v>214</v>
      </c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2"/>
      <c r="M261" s="23"/>
      <c r="N261" s="23"/>
      <c r="O261" s="23"/>
      <c r="P261" s="39"/>
      <c r="Q261" s="39"/>
      <c r="R261" s="39"/>
      <c r="S261" s="39"/>
      <c r="T261" s="39"/>
      <c r="U261" s="39"/>
      <c r="V261" s="39"/>
      <c r="W261" s="39"/>
      <c r="X261" s="63"/>
      <c r="Y261" s="63"/>
    </row>
    <row r="262" spans="1:25" ht="15.75" thickBot="1">
      <c r="A262" s="54" t="s">
        <v>208</v>
      </c>
      <c r="B262" s="40"/>
      <c r="C262" s="40"/>
      <c r="D262" s="40"/>
      <c r="E262" s="40"/>
      <c r="F262" s="40"/>
      <c r="G262" s="40"/>
      <c r="H262" s="40"/>
      <c r="I262" s="40"/>
      <c r="J262" s="41"/>
      <c r="K262" s="41"/>
      <c r="L262" s="40"/>
      <c r="M262" s="40"/>
      <c r="N262" s="40"/>
      <c r="O262" s="40"/>
      <c r="P262" s="42"/>
      <c r="Q262" s="42"/>
      <c r="R262" s="42"/>
      <c r="S262" s="42"/>
      <c r="T262" s="42"/>
      <c r="U262" s="42"/>
      <c r="V262" s="42"/>
      <c r="W262" s="42"/>
      <c r="X262" s="34"/>
      <c r="Y262" s="10"/>
    </row>
    <row r="263" spans="1:25">
      <c r="A263" s="79"/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10"/>
      <c r="M263" s="10"/>
      <c r="N263" s="10"/>
      <c r="O263" s="10"/>
    </row>
  </sheetData>
  <mergeCells count="22">
    <mergeCell ref="A263:K263"/>
    <mergeCell ref="J6:K6"/>
    <mergeCell ref="J7:K7"/>
    <mergeCell ref="E6:F6"/>
    <mergeCell ref="E7:F7"/>
    <mergeCell ref="B7:C7"/>
    <mergeCell ref="H7:I7"/>
    <mergeCell ref="A2:S2"/>
    <mergeCell ref="A4:S4"/>
    <mergeCell ref="P6:Q6"/>
    <mergeCell ref="L6:M6"/>
    <mergeCell ref="V6:W7"/>
    <mergeCell ref="P7:Q7"/>
    <mergeCell ref="H6:I6"/>
    <mergeCell ref="N6:O6"/>
    <mergeCell ref="N7:O7"/>
    <mergeCell ref="L7:M7"/>
    <mergeCell ref="X6:Y7"/>
    <mergeCell ref="T6:U6"/>
    <mergeCell ref="A5:W5"/>
    <mergeCell ref="B6:C6"/>
    <mergeCell ref="R6:S6"/>
  </mergeCells>
  <phoneticPr fontId="0" type="noConversion"/>
  <pageMargins left="0.74803149606299202" right="0.23622047244094499" top="0.66929133858267698" bottom="0.23622047244094499" header="0.39370078740157499" footer="0"/>
  <pageSetup scale="62" orientation="portrait" r:id="rId1"/>
  <headerFooter alignWithMargins="0"/>
  <rowBreaks count="3" manualBreakCount="3">
    <brk id="80" max="24" man="1"/>
    <brk id="162" max="24" man="1"/>
    <brk id="237" max="24" man="1"/>
  </rowBreaks>
  <ignoredErrors>
    <ignoredError sqref="A12" numberStoredAsText="1"/>
    <ignoredError sqref="J193 J217 J1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18.2</vt:lpstr>
      <vt:lpstr>'Table 18.2'!Print_Area</vt:lpstr>
      <vt:lpstr>'Table 18.2'!Print_Area_MI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</dc:creator>
  <cp:lastModifiedBy>admin</cp:lastModifiedBy>
  <cp:lastPrinted>2015-12-24T18:26:19Z</cp:lastPrinted>
  <dcterms:created xsi:type="dcterms:W3CDTF">2000-10-13T00:58:09Z</dcterms:created>
  <dcterms:modified xsi:type="dcterms:W3CDTF">2018-09-11T06:28:32Z</dcterms:modified>
</cp:coreProperties>
</file>