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506" windowWidth="5985" windowHeight="6090" tabRatio="607" activeTab="0"/>
  </bookViews>
  <sheets>
    <sheet name="T 8.5" sheetId="1" r:id="rId1"/>
  </sheets>
  <definedNames>
    <definedName name="_xlnm.Print_Area" localSheetId="0">'T 8.5'!$A$1:$AN$78</definedName>
  </definedNames>
  <calcPr fullCalcOnLoad="1"/>
</workbook>
</file>

<file path=xl/sharedStrings.xml><?xml version="1.0" encoding="utf-8"?>
<sst xmlns="http://schemas.openxmlformats.org/spreadsheetml/2006/main" count="115" uniqueCount="89">
  <si>
    <t>1997-98</t>
  </si>
  <si>
    <t>Rice</t>
  </si>
  <si>
    <t>Wheat</t>
  </si>
  <si>
    <t>Jowar</t>
  </si>
  <si>
    <t>Bajra</t>
  </si>
  <si>
    <t>Maize</t>
  </si>
  <si>
    <t>Ragi</t>
  </si>
  <si>
    <t>Small millets</t>
  </si>
  <si>
    <t>Barley</t>
  </si>
  <si>
    <t>Gram</t>
  </si>
  <si>
    <t>Arhar</t>
  </si>
  <si>
    <t>Groundnut</t>
  </si>
  <si>
    <t>Sesamum</t>
  </si>
  <si>
    <t>Rapeseed &amp;Mustard</t>
  </si>
  <si>
    <t>Linseed</t>
  </si>
  <si>
    <t>Castor seed</t>
  </si>
  <si>
    <t>Safflower</t>
  </si>
  <si>
    <t>Niger seed</t>
  </si>
  <si>
    <t>Sunflower</t>
  </si>
  <si>
    <t>Soyabean</t>
  </si>
  <si>
    <t>Coconut</t>
  </si>
  <si>
    <t>Cotton seed</t>
  </si>
  <si>
    <t>Cotton(lint)</t>
  </si>
  <si>
    <t>Jute</t>
  </si>
  <si>
    <t>Mesta</t>
  </si>
  <si>
    <t>Black pepper</t>
  </si>
  <si>
    <t>Coriander</t>
  </si>
  <si>
    <t>Potato</t>
  </si>
  <si>
    <t>Tapioca</t>
  </si>
  <si>
    <t>Onion</t>
  </si>
  <si>
    <t>Sugarcane</t>
  </si>
  <si>
    <t xml:space="preserve">Crop             </t>
  </si>
  <si>
    <t>Weight</t>
  </si>
  <si>
    <t>Index</t>
  </si>
  <si>
    <t>000 T</t>
  </si>
  <si>
    <t>1998-99</t>
  </si>
  <si>
    <t>1999-2000</t>
  </si>
  <si>
    <t>2000-01</t>
  </si>
  <si>
    <t>2001-02</t>
  </si>
  <si>
    <t>2002-03</t>
  </si>
  <si>
    <t>2003-04</t>
  </si>
  <si>
    <t xml:space="preserve">Turmeric </t>
  </si>
  <si>
    <t>2004-05</t>
  </si>
  <si>
    <t xml:space="preserve">Dry ginger </t>
  </si>
  <si>
    <t xml:space="preserve">Arecanut  </t>
  </si>
  <si>
    <t xml:space="preserve">Cardamom </t>
  </si>
  <si>
    <t xml:space="preserve">Garlic  </t>
  </si>
  <si>
    <t xml:space="preserve">Sweet potato  </t>
  </si>
  <si>
    <t xml:space="preserve">Banana  </t>
  </si>
  <si>
    <t>T - Tonnes</t>
  </si>
  <si>
    <t>2005-06</t>
  </si>
  <si>
    <t>Production of Coconut in million Nuts, Cotton (lint) in terms of '000 bales of 170 kgs., Jute and Mesta ' 000 bales of 180 kgs.</t>
  </si>
  <si>
    <t>Growth of 2005-06 over      2004-05</t>
  </si>
  <si>
    <t>Growth of 2004-05 over      2003-04</t>
  </si>
  <si>
    <t>2006-07</t>
  </si>
  <si>
    <t>Growth of 2003-04 over      2002-03</t>
  </si>
  <si>
    <t>2007-08</t>
  </si>
  <si>
    <t>2008-09</t>
  </si>
  <si>
    <t>Production</t>
  </si>
  <si>
    <t>Area</t>
  </si>
  <si>
    <t>AGRICULTURE</t>
  </si>
  <si>
    <t>Table 8.5 - INDEX NUMBER OF PRINCIPAL CROPS</t>
  </si>
  <si>
    <t xml:space="preserve"> (Base : Crop Years Triennium ending 1993-94=100)</t>
  </si>
  <si>
    <t>Yield</t>
  </si>
  <si>
    <t>All Crops</t>
  </si>
  <si>
    <t xml:space="preserve"> (Food grains + Non-food grains)</t>
  </si>
  <si>
    <t>Total Foodgrains</t>
  </si>
  <si>
    <t>Coarse Cereals</t>
  </si>
  <si>
    <t>Cereals</t>
  </si>
  <si>
    <t>Other Pulses</t>
  </si>
  <si>
    <t>Total Pulses</t>
  </si>
  <si>
    <t>Total Oilseeds</t>
  </si>
  <si>
    <t>Nine Oilseeds</t>
  </si>
  <si>
    <t>Jute &amp; Mesta</t>
  </si>
  <si>
    <t>Total Spices</t>
  </si>
  <si>
    <t>Total Fruits &amp; Vegetables</t>
  </si>
  <si>
    <t>2009-10</t>
  </si>
  <si>
    <t xml:space="preserve">Total Non-Food grains </t>
  </si>
  <si>
    <t>Total Fibers</t>
  </si>
  <si>
    <t xml:space="preserve">Dry chilies </t>
  </si>
  <si>
    <t>Source : Directorate of Economics and Statistics, Ministry of Agriculture</t>
  </si>
  <si>
    <t>2010-11</t>
  </si>
  <si>
    <t>Tobacco</t>
  </si>
  <si>
    <t>Guar seed</t>
  </si>
  <si>
    <t xml:space="preserve">Tea </t>
  </si>
  <si>
    <t xml:space="preserve">Coffee </t>
  </si>
  <si>
    <t xml:space="preserve">Rubber </t>
  </si>
  <si>
    <t xml:space="preserve">Sannhamp </t>
  </si>
  <si>
    <t>2010-11 figures are based on final estimates.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</si>
</sst>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_)"/>
    <numFmt numFmtId="170" formatCode="0.0_)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45">
    <font>
      <sz val="12"/>
      <name val="Albertus Medium"/>
      <family val="0"/>
    </font>
    <font>
      <u val="single"/>
      <sz val="6"/>
      <color indexed="12"/>
      <name val="Albertus Medium"/>
      <family val="2"/>
    </font>
    <font>
      <u val="single"/>
      <sz val="6"/>
      <color indexed="36"/>
      <name val="Albertus Medium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lbertus Medium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166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 quotePrefix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0" fontId="0" fillId="33" borderId="0" xfId="0" applyFill="1" applyBorder="1" applyAlignment="1">
      <alignment horizontal="right" vertical="top"/>
    </xf>
    <xf numFmtId="0" fontId="4" fillId="33" borderId="10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right" vertical="top" wrapText="1"/>
    </xf>
    <xf numFmtId="0" fontId="0" fillId="33" borderId="10" xfId="0" applyFill="1" applyBorder="1" applyAlignment="1">
      <alignment horizontal="right" vertical="top"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8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164" fontId="9" fillId="34" borderId="0" xfId="0" applyNumberFormat="1" applyFont="1" applyFill="1" applyBorder="1" applyAlignment="1">
      <alignment/>
    </xf>
    <xf numFmtId="164" fontId="3" fillId="34" borderId="0" xfId="0" applyNumberFormat="1" applyFont="1" applyFill="1" applyBorder="1" applyAlignment="1" quotePrefix="1">
      <alignment/>
    </xf>
    <xf numFmtId="164" fontId="3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164" fontId="8" fillId="35" borderId="0" xfId="0" applyNumberFormat="1" applyFont="1" applyFill="1" applyBorder="1" applyAlignment="1">
      <alignment/>
    </xf>
    <xf numFmtId="164" fontId="9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164" fontId="3" fillId="35" borderId="0" xfId="0" applyNumberFormat="1" applyFont="1" applyFill="1" applyBorder="1" applyAlignment="1" quotePrefix="1">
      <alignment/>
    </xf>
    <xf numFmtId="164" fontId="3" fillId="35" borderId="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 quotePrefix="1">
      <alignment/>
    </xf>
    <xf numFmtId="164" fontId="3" fillId="35" borderId="10" xfId="0" applyNumberFormat="1" applyFont="1" applyFill="1" applyBorder="1" applyAlignment="1">
      <alignment/>
    </xf>
    <xf numFmtId="164" fontId="9" fillId="35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4"/>
  <sheetViews>
    <sheetView tabSelected="1" view="pageBreakPreview" zoomScaleSheetLayoutView="100" zoomScalePageLayoutView="0" workbookViewId="0" topLeftCell="A1">
      <selection activeCell="X14" sqref="X14"/>
    </sheetView>
  </sheetViews>
  <sheetFormatPr defaultColWidth="8.69921875" defaultRowHeight="15"/>
  <cols>
    <col min="1" max="1" width="18.296875" style="1" customWidth="1"/>
    <col min="2" max="2" width="9.8984375" style="2" hidden="1" customWidth="1"/>
    <col min="3" max="3" width="11.69921875" style="2" hidden="1" customWidth="1"/>
    <col min="4" max="4" width="9.8984375" style="2" hidden="1" customWidth="1"/>
    <col min="5" max="5" width="11.3984375" style="2" hidden="1" customWidth="1"/>
    <col min="6" max="6" width="9.8984375" style="2" hidden="1" customWidth="1"/>
    <col min="7" max="7" width="11.3984375" style="2" hidden="1" customWidth="1"/>
    <col min="8" max="8" width="9.8984375" style="2" hidden="1" customWidth="1"/>
    <col min="9" max="9" width="11" style="2" hidden="1" customWidth="1"/>
    <col min="10" max="10" width="9.09765625" style="2" hidden="1" customWidth="1"/>
    <col min="11" max="11" width="11.3984375" style="2" hidden="1" customWidth="1"/>
    <col min="12" max="12" width="9.8984375" style="2" hidden="1" customWidth="1"/>
    <col min="13" max="13" width="11.3984375" style="2" hidden="1" customWidth="1"/>
    <col min="14" max="14" width="0.1015625" style="3" hidden="1" customWidth="1"/>
    <col min="15" max="15" width="11.69921875" style="2" hidden="1" customWidth="1"/>
    <col min="16" max="16" width="8.8984375" style="2" hidden="1" customWidth="1"/>
    <col min="17" max="17" width="11.09765625" style="2" hidden="1" customWidth="1"/>
    <col min="18" max="18" width="12.3984375" style="2" hidden="1" customWidth="1"/>
    <col min="19" max="19" width="9.3984375" style="2" hidden="1" customWidth="1"/>
    <col min="20" max="20" width="12" style="2" hidden="1" customWidth="1"/>
    <col min="21" max="21" width="11.19921875" style="2" hidden="1" customWidth="1"/>
    <col min="22" max="22" width="9.3984375" style="2" hidden="1" customWidth="1"/>
    <col min="23" max="23" width="11.19921875" style="2" hidden="1" customWidth="1"/>
    <col min="24" max="24" width="7.296875" style="2" customWidth="1"/>
    <col min="25" max="25" width="7.3984375" style="2" customWidth="1"/>
    <col min="26" max="26" width="6.3984375" style="2" customWidth="1"/>
    <col min="27" max="28" width="7.296875" style="10" customWidth="1"/>
    <col min="29" max="29" width="2.19921875" style="10" customWidth="1"/>
    <col min="30" max="32" width="6.8984375" style="2" customWidth="1"/>
    <col min="33" max="34" width="7.296875" style="10" customWidth="1"/>
    <col min="35" max="35" width="2.19921875" style="10" customWidth="1"/>
    <col min="36" max="36" width="6.69921875" style="2" customWidth="1"/>
    <col min="37" max="37" width="7.19921875" style="2" customWidth="1"/>
    <col min="38" max="38" width="7" style="2" customWidth="1"/>
    <col min="39" max="39" width="8" style="10" customWidth="1"/>
    <col min="40" max="16384" width="8.69921875" style="2" customWidth="1"/>
  </cols>
  <sheetData>
    <row r="1" spans="1:40" ht="12.7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7"/>
      <c r="AB1" s="17"/>
      <c r="AC1" s="17"/>
      <c r="AD1" s="15"/>
      <c r="AE1" s="15"/>
      <c r="AF1" s="15"/>
      <c r="AG1" s="17"/>
      <c r="AH1" s="17"/>
      <c r="AI1" s="17"/>
      <c r="AJ1" s="15"/>
      <c r="AK1" s="15"/>
      <c r="AL1" s="15"/>
      <c r="AM1" s="17"/>
      <c r="AN1" s="15"/>
    </row>
    <row r="2" spans="1:40" ht="18.75" customHeight="1">
      <c r="A2" s="18" t="s">
        <v>60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82"/>
      <c r="AN2" s="82"/>
    </row>
    <row r="3" spans="1:40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  <c r="AB3" s="20"/>
      <c r="AC3" s="20"/>
      <c r="AD3" s="19"/>
      <c r="AE3" s="19"/>
      <c r="AF3" s="19"/>
      <c r="AG3" s="20"/>
      <c r="AH3" s="20"/>
      <c r="AI3" s="20"/>
      <c r="AJ3" s="19"/>
      <c r="AK3" s="19"/>
      <c r="AL3" s="19"/>
      <c r="AM3" s="17"/>
      <c r="AN3" s="15"/>
    </row>
    <row r="4" spans="1:40" ht="17.25" customHeight="1">
      <c r="A4" s="21" t="s">
        <v>61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82"/>
      <c r="AN4" s="82"/>
    </row>
    <row r="5" spans="1:40" ht="19.5" customHeight="1">
      <c r="A5" s="21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82"/>
      <c r="AN5" s="82"/>
    </row>
    <row r="6" spans="1:40" ht="13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5"/>
      <c r="P6" s="15"/>
      <c r="Q6" s="15"/>
      <c r="R6" s="15"/>
      <c r="S6" s="15"/>
      <c r="T6" s="15"/>
      <c r="U6" s="24"/>
      <c r="V6" s="15"/>
      <c r="W6" s="15"/>
      <c r="X6" s="15"/>
      <c r="Y6" s="15"/>
      <c r="Z6" s="15"/>
      <c r="AA6" s="17"/>
      <c r="AB6" s="17"/>
      <c r="AC6" s="17"/>
      <c r="AD6" s="15"/>
      <c r="AE6" s="15"/>
      <c r="AF6" s="15"/>
      <c r="AG6" s="17"/>
      <c r="AH6" s="17"/>
      <c r="AI6" s="17"/>
      <c r="AJ6" s="15"/>
      <c r="AK6" s="15"/>
      <c r="AL6" s="15"/>
      <c r="AM6" s="25"/>
      <c r="AN6" s="15"/>
    </row>
    <row r="7" spans="1:40" ht="17.25" customHeight="1">
      <c r="A7" s="26" t="s">
        <v>31</v>
      </c>
      <c r="B7" s="27" t="s">
        <v>32</v>
      </c>
      <c r="C7" s="28" t="s">
        <v>0</v>
      </c>
      <c r="D7" s="28"/>
      <c r="E7" s="28" t="s">
        <v>35</v>
      </c>
      <c r="F7" s="28"/>
      <c r="G7" s="29" t="s">
        <v>36</v>
      </c>
      <c r="H7" s="29"/>
      <c r="I7" s="30" t="s">
        <v>37</v>
      </c>
      <c r="J7" s="30"/>
      <c r="K7" s="29" t="s">
        <v>38</v>
      </c>
      <c r="L7" s="29"/>
      <c r="M7" s="29" t="s">
        <v>39</v>
      </c>
      <c r="N7" s="29"/>
      <c r="O7" s="29" t="s">
        <v>40</v>
      </c>
      <c r="P7" s="29"/>
      <c r="Q7" s="31" t="s">
        <v>55</v>
      </c>
      <c r="R7" s="29" t="s">
        <v>42</v>
      </c>
      <c r="S7" s="29"/>
      <c r="T7" s="31" t="s">
        <v>53</v>
      </c>
      <c r="U7" s="29" t="s">
        <v>50</v>
      </c>
      <c r="V7" s="29"/>
      <c r="W7" s="31" t="s">
        <v>52</v>
      </c>
      <c r="X7" s="32" t="s">
        <v>58</v>
      </c>
      <c r="Y7" s="33"/>
      <c r="Z7" s="33"/>
      <c r="AA7" s="34"/>
      <c r="AB7" s="34"/>
      <c r="AC7" s="34"/>
      <c r="AD7" s="32" t="s">
        <v>59</v>
      </c>
      <c r="AE7" s="33"/>
      <c r="AF7" s="33"/>
      <c r="AG7" s="34"/>
      <c r="AH7" s="34"/>
      <c r="AI7" s="34"/>
      <c r="AJ7" s="32" t="s">
        <v>63</v>
      </c>
      <c r="AK7" s="33"/>
      <c r="AL7" s="33"/>
      <c r="AM7" s="17"/>
      <c r="AN7" s="35"/>
    </row>
    <row r="8" spans="1:40" ht="13.5" customHeight="1">
      <c r="A8" s="36"/>
      <c r="B8" s="37"/>
      <c r="C8" s="38"/>
      <c r="D8" s="38"/>
      <c r="E8" s="38"/>
      <c r="F8" s="38"/>
      <c r="G8" s="39"/>
      <c r="H8" s="39"/>
      <c r="I8" s="40"/>
      <c r="J8" s="40"/>
      <c r="K8" s="39"/>
      <c r="L8" s="39"/>
      <c r="M8" s="39"/>
      <c r="N8" s="39"/>
      <c r="O8" s="39"/>
      <c r="P8" s="39"/>
      <c r="Q8" s="41"/>
      <c r="R8" s="39"/>
      <c r="S8" s="39"/>
      <c r="T8" s="41"/>
      <c r="U8" s="39"/>
      <c r="V8" s="39"/>
      <c r="W8" s="41"/>
      <c r="X8" s="42"/>
      <c r="Y8" s="43"/>
      <c r="Z8" s="43"/>
      <c r="AA8" s="43"/>
      <c r="AB8" s="44"/>
      <c r="AC8" s="45"/>
      <c r="AD8" s="46"/>
      <c r="AE8" s="44"/>
      <c r="AF8" s="44"/>
      <c r="AG8" s="44"/>
      <c r="AH8" s="44"/>
      <c r="AI8" s="45"/>
      <c r="AJ8" s="47"/>
      <c r="AK8" s="48"/>
      <c r="AL8" s="48"/>
      <c r="AM8" s="49"/>
      <c r="AN8" s="50"/>
    </row>
    <row r="9" spans="1:40" ht="18.75" customHeight="1">
      <c r="A9" s="51"/>
      <c r="B9" s="52"/>
      <c r="C9" s="53" t="s">
        <v>34</v>
      </c>
      <c r="D9" s="53" t="s">
        <v>33</v>
      </c>
      <c r="E9" s="53" t="s">
        <v>34</v>
      </c>
      <c r="F9" s="53" t="s">
        <v>33</v>
      </c>
      <c r="G9" s="54" t="s">
        <v>34</v>
      </c>
      <c r="H9" s="54" t="s">
        <v>33</v>
      </c>
      <c r="I9" s="54" t="s">
        <v>34</v>
      </c>
      <c r="J9" s="54" t="s">
        <v>33</v>
      </c>
      <c r="K9" s="54" t="s">
        <v>34</v>
      </c>
      <c r="L9" s="54" t="s">
        <v>33</v>
      </c>
      <c r="M9" s="54" t="s">
        <v>34</v>
      </c>
      <c r="N9" s="55" t="s">
        <v>33</v>
      </c>
      <c r="O9" s="54" t="s">
        <v>34</v>
      </c>
      <c r="P9" s="55" t="s">
        <v>33</v>
      </c>
      <c r="Q9" s="56"/>
      <c r="R9" s="54" t="s">
        <v>34</v>
      </c>
      <c r="S9" s="55" t="s">
        <v>33</v>
      </c>
      <c r="T9" s="56"/>
      <c r="U9" s="54" t="s">
        <v>34</v>
      </c>
      <c r="V9" s="55" t="s">
        <v>33</v>
      </c>
      <c r="W9" s="56"/>
      <c r="X9" s="57" t="s">
        <v>54</v>
      </c>
      <c r="Y9" s="57" t="s">
        <v>56</v>
      </c>
      <c r="Z9" s="57" t="s">
        <v>57</v>
      </c>
      <c r="AA9" s="58" t="s">
        <v>76</v>
      </c>
      <c r="AB9" s="58" t="s">
        <v>81</v>
      </c>
      <c r="AC9" s="58"/>
      <c r="AD9" s="57" t="s">
        <v>54</v>
      </c>
      <c r="AE9" s="57" t="s">
        <v>56</v>
      </c>
      <c r="AF9" s="57" t="s">
        <v>57</v>
      </c>
      <c r="AG9" s="58" t="s">
        <v>76</v>
      </c>
      <c r="AH9" s="58" t="s">
        <v>81</v>
      </c>
      <c r="AI9" s="58"/>
      <c r="AJ9" s="57" t="s">
        <v>54</v>
      </c>
      <c r="AK9" s="57" t="s">
        <v>56</v>
      </c>
      <c r="AL9" s="57" t="s">
        <v>57</v>
      </c>
      <c r="AM9" s="58" t="s">
        <v>76</v>
      </c>
      <c r="AN9" s="58" t="s">
        <v>81</v>
      </c>
    </row>
    <row r="10" spans="1:40" ht="12.75" customHeight="1">
      <c r="A10" s="59" t="s">
        <v>64</v>
      </c>
      <c r="B10" s="60">
        <v>100</v>
      </c>
      <c r="C10" s="60">
        <f>C28+C12</f>
        <v>575903.5</v>
      </c>
      <c r="D10" s="60">
        <v>130.8</v>
      </c>
      <c r="E10" s="60">
        <f>E28+E12</f>
        <v>606942.64</v>
      </c>
      <c r="F10" s="60">
        <f>E10/C10*D10</f>
        <v>137.84965243656274</v>
      </c>
      <c r="G10" s="60">
        <f>G28+G12</f>
        <v>617764.12</v>
      </c>
      <c r="H10" s="60">
        <f>(H28*$B$28+H12*$B$12)/$B$10</f>
        <v>140.7250450264518</v>
      </c>
      <c r="I10" s="60"/>
      <c r="J10" s="60">
        <f>(J28*$B$28+J12*$B$12)/$B$10</f>
        <v>134.06562546953685</v>
      </c>
      <c r="K10" s="60"/>
      <c r="L10" s="60">
        <f>(L28*$B$28+L12*$B$12)/$B$10</f>
        <v>142.05261176011598</v>
      </c>
      <c r="M10" s="60"/>
      <c r="N10" s="60">
        <f>(N28*$B$28+N12*$B$12)/$B$10</f>
        <v>123.9102629474083</v>
      </c>
      <c r="O10" s="60">
        <f>O28+O12</f>
        <v>564228.4</v>
      </c>
      <c r="P10" s="60">
        <f>(P28*$B$28+P12*$B$12)/$B$10</f>
        <v>133.02627831874295</v>
      </c>
      <c r="Q10" s="60">
        <f>(P10/N10-1)*100</f>
        <v>7.356949420084602</v>
      </c>
      <c r="R10" s="60">
        <f>R28+R12</f>
        <v>555008.5</v>
      </c>
      <c r="S10" s="60">
        <f>R10/O10*P10</f>
        <v>130.8525327513965</v>
      </c>
      <c r="T10" s="60">
        <f>(S10/P10-1)*100</f>
        <v>-1.6340723012170377</v>
      </c>
      <c r="U10" s="60">
        <f>U28+U12</f>
        <v>622480.6</v>
      </c>
      <c r="V10" s="60">
        <f>U10/R10*S10</f>
        <v>146.76020835466292</v>
      </c>
      <c r="W10" s="60">
        <f>(V10/S10-1)*100</f>
        <v>12.156948947628731</v>
      </c>
      <c r="X10" s="60">
        <v>167.79399468027088</v>
      </c>
      <c r="Y10" s="60">
        <v>172</v>
      </c>
      <c r="Z10" s="60">
        <v>161.2</v>
      </c>
      <c r="AA10" s="61">
        <v>158.8</v>
      </c>
      <c r="AB10" s="61">
        <v>184</v>
      </c>
      <c r="AC10" s="61"/>
      <c r="AD10" s="60">
        <v>127.52398624097279</v>
      </c>
      <c r="AE10" s="60">
        <v>128.4</v>
      </c>
      <c r="AF10" s="60">
        <v>128.4</v>
      </c>
      <c r="AG10" s="61">
        <v>125.9</v>
      </c>
      <c r="AH10" s="61">
        <v>132.8</v>
      </c>
      <c r="AI10" s="61"/>
      <c r="AJ10" s="60">
        <v>131.5783795867256</v>
      </c>
      <c r="AK10" s="60">
        <v>134</v>
      </c>
      <c r="AL10" s="60">
        <v>125.5</v>
      </c>
      <c r="AM10" s="61">
        <v>126.2</v>
      </c>
      <c r="AN10" s="62">
        <v>138.6</v>
      </c>
    </row>
    <row r="11" spans="1:40" ht="12.75" customHeight="1">
      <c r="A11" s="68" t="s">
        <v>65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70"/>
      <c r="AB11" s="70"/>
      <c r="AC11" s="70"/>
      <c r="AD11" s="69"/>
      <c r="AE11" s="69"/>
      <c r="AF11" s="69"/>
      <c r="AG11" s="70"/>
      <c r="AH11" s="70"/>
      <c r="AI11" s="70"/>
      <c r="AJ11" s="69"/>
      <c r="AK11" s="69"/>
      <c r="AL11" s="69"/>
      <c r="AM11" s="71"/>
      <c r="AN11" s="72"/>
    </row>
    <row r="12" spans="1:40" s="4" customFormat="1" ht="12.75">
      <c r="A12" s="59" t="s">
        <v>66</v>
      </c>
      <c r="B12" s="60">
        <v>50.633</v>
      </c>
      <c r="C12" s="60">
        <f>C22+C26</f>
        <v>192259.59999999998</v>
      </c>
      <c r="D12" s="60">
        <v>140.9</v>
      </c>
      <c r="E12" s="60">
        <f>E22+E26</f>
        <v>203606.9</v>
      </c>
      <c r="F12" s="60">
        <f>(F26*B26+F22*B22)/B12</f>
        <v>149.97065609514755</v>
      </c>
      <c r="G12" s="60">
        <f>G22+G26</f>
        <v>209801.49999999997</v>
      </c>
      <c r="H12" s="60">
        <f>(H26*$B$26+H22*$B$22)/$B$12</f>
        <v>152.89335072046015</v>
      </c>
      <c r="I12" s="60">
        <f>I22+I26</f>
        <v>196814.1</v>
      </c>
      <c r="J12" s="60">
        <f>(J26*$B$26+J22*$B$22)/$B$12</f>
        <v>141.9446665544575</v>
      </c>
      <c r="K12" s="60">
        <f>K22+K26</f>
        <v>212850.99999999997</v>
      </c>
      <c r="L12" s="60">
        <f>(L26*$B$26+L22*$B$22)/$B$12</f>
        <v>155.29644752991405</v>
      </c>
      <c r="M12" s="60">
        <f>M22+M26</f>
        <v>174771.4</v>
      </c>
      <c r="N12" s="60">
        <f>(N26*$B$26+N22*$B$22)/$B$12</f>
        <v>126.57301189305548</v>
      </c>
      <c r="O12" s="60">
        <f>O22+O26</f>
        <v>213189.40000000002</v>
      </c>
      <c r="P12" s="60">
        <f>(P26*$B$26+P22*$B$22)/$B$12</f>
        <v>155.13506547517642</v>
      </c>
      <c r="Q12" s="60">
        <f>(P12/N12-1)*100</f>
        <v>22.56567427363876</v>
      </c>
      <c r="R12" s="60">
        <f>R22+R26</f>
        <v>198362.8</v>
      </c>
      <c r="S12" s="60">
        <f>(S26*$B$26+S22*$B$22)/$B$12</f>
        <v>144.18194205334538</v>
      </c>
      <c r="T12" s="60">
        <f>(S12/P12-1)*100</f>
        <v>-7.0603788951787205</v>
      </c>
      <c r="U12" s="60">
        <f>U22+U26</f>
        <v>208577.09999999998</v>
      </c>
      <c r="V12" s="60">
        <f>(V26*$B$26+V22*$B$22)/$B$12</f>
        <v>152.46975580283487</v>
      </c>
      <c r="W12" s="60">
        <f>(V12/S12-1)*100</f>
        <v>5.748163488062263</v>
      </c>
      <c r="X12" s="60">
        <v>158.76757267765205</v>
      </c>
      <c r="Y12" s="60">
        <v>168.6268062794181</v>
      </c>
      <c r="Z12" s="60">
        <v>171.3</v>
      </c>
      <c r="AA12" s="61">
        <v>159.4</v>
      </c>
      <c r="AB12" s="61">
        <v>178.9</v>
      </c>
      <c r="AC12" s="61"/>
      <c r="AD12" s="60">
        <v>128.47453502155736</v>
      </c>
      <c r="AE12" s="60">
        <v>128.84788674772096</v>
      </c>
      <c r="AF12" s="60">
        <v>127.6</v>
      </c>
      <c r="AG12" s="61">
        <v>126</v>
      </c>
      <c r="AH12" s="61">
        <v>131.7</v>
      </c>
      <c r="AI12" s="61"/>
      <c r="AJ12" s="60">
        <v>123.57902104958907</v>
      </c>
      <c r="AK12" s="60">
        <v>130.872776058472</v>
      </c>
      <c r="AL12" s="60">
        <v>134.3</v>
      </c>
      <c r="AM12" s="61">
        <v>126.5</v>
      </c>
      <c r="AN12" s="59">
        <v>135.9</v>
      </c>
    </row>
    <row r="13" spans="1:40" ht="12.75">
      <c r="A13" s="72" t="s">
        <v>1</v>
      </c>
      <c r="B13" s="73">
        <v>19.427</v>
      </c>
      <c r="C13" s="72">
        <v>82535.5</v>
      </c>
      <c r="D13" s="73">
        <v>177.5</v>
      </c>
      <c r="E13" s="74">
        <v>86076.7</v>
      </c>
      <c r="F13" s="74">
        <f aca="true" t="shared" si="0" ref="F13:F20">E13/C13*D13</f>
        <v>185.1156684093511</v>
      </c>
      <c r="G13" s="74">
        <v>89682.9</v>
      </c>
      <c r="H13" s="74">
        <f aca="true" t="shared" si="1" ref="H13:H20">G13/E13*F13</f>
        <v>192.87112515220718</v>
      </c>
      <c r="I13" s="74">
        <v>84976.6</v>
      </c>
      <c r="J13" s="74">
        <f aca="true" t="shared" si="2" ref="J13:J20">I13/G13*H13</f>
        <v>182.74980462952303</v>
      </c>
      <c r="K13" s="74">
        <v>93340</v>
      </c>
      <c r="L13" s="74">
        <f aca="true" t="shared" si="3" ref="L13:L20">K13/I13*J13</f>
        <v>200.7360469131464</v>
      </c>
      <c r="M13" s="74">
        <v>71820.2</v>
      </c>
      <c r="N13" s="74">
        <f aca="true" t="shared" si="4" ref="N13:N20">M13/K13*L13</f>
        <v>154.45578569221723</v>
      </c>
      <c r="O13" s="74">
        <v>88526</v>
      </c>
      <c r="P13" s="74">
        <f aca="true" t="shared" si="5" ref="P13:P20">O13/M13*N13</f>
        <v>190.3831078747932</v>
      </c>
      <c r="Q13" s="74">
        <f>(P13/N13-1)*100</f>
        <v>23.260586854394738</v>
      </c>
      <c r="R13" s="74">
        <v>83131.7</v>
      </c>
      <c r="S13" s="74">
        <f aca="true" t="shared" si="6" ref="S13:S20">R13/O13*P13</f>
        <v>178.7821816067025</v>
      </c>
      <c r="T13" s="74">
        <f>(S13/P13-1)*100</f>
        <v>-6.093464067053755</v>
      </c>
      <c r="U13" s="74">
        <v>91793.4</v>
      </c>
      <c r="V13" s="74">
        <f>U13/R13*S13</f>
        <v>197.40994481162645</v>
      </c>
      <c r="W13" s="74">
        <f>(V13/S13-1)*100</f>
        <v>10.419250418312153</v>
      </c>
      <c r="X13" s="74">
        <v>200.76895093626374</v>
      </c>
      <c r="Y13" s="74">
        <v>207.9467592732823</v>
      </c>
      <c r="Z13" s="74">
        <v>213.3</v>
      </c>
      <c r="AA13" s="71">
        <v>191.6</v>
      </c>
      <c r="AB13" s="71">
        <v>206.4</v>
      </c>
      <c r="AC13" s="71"/>
      <c r="AD13" s="74">
        <v>168.48980166711922</v>
      </c>
      <c r="AE13" s="74">
        <v>168.87743865673082</v>
      </c>
      <c r="AF13" s="74">
        <v>175.1</v>
      </c>
      <c r="AG13" s="71">
        <v>161.2</v>
      </c>
      <c r="AH13" s="71">
        <v>164.8</v>
      </c>
      <c r="AI13" s="71"/>
      <c r="AJ13" s="74">
        <v>119.15792466354584</v>
      </c>
      <c r="AK13" s="74">
        <v>123.13471883948088</v>
      </c>
      <c r="AL13" s="74">
        <v>121.8</v>
      </c>
      <c r="AM13" s="71">
        <v>118.9</v>
      </c>
      <c r="AN13" s="72">
        <v>125.2</v>
      </c>
    </row>
    <row r="14" spans="1:40" ht="12.75">
      <c r="A14" s="62" t="s">
        <v>2</v>
      </c>
      <c r="B14" s="64">
        <v>17.1</v>
      </c>
      <c r="C14" s="62">
        <v>66345</v>
      </c>
      <c r="D14" s="64">
        <v>115.2</v>
      </c>
      <c r="E14" s="65">
        <v>71287.5</v>
      </c>
      <c r="F14" s="65">
        <f t="shared" si="0"/>
        <v>123.78204838345013</v>
      </c>
      <c r="G14" s="65">
        <v>76368.9</v>
      </c>
      <c r="H14" s="65">
        <f t="shared" si="1"/>
        <v>132.60527967442908</v>
      </c>
      <c r="I14" s="65">
        <v>69680.9</v>
      </c>
      <c r="J14" s="65">
        <f t="shared" si="2"/>
        <v>120.99238345014693</v>
      </c>
      <c r="K14" s="65">
        <v>72766.3</v>
      </c>
      <c r="L14" s="65">
        <f t="shared" si="3"/>
        <v>126.34980420529051</v>
      </c>
      <c r="M14" s="65">
        <v>65760.8</v>
      </c>
      <c r="N14" s="65">
        <f t="shared" si="4"/>
        <v>114.18560795839926</v>
      </c>
      <c r="O14" s="65">
        <v>72156.2</v>
      </c>
      <c r="P14" s="65">
        <f t="shared" si="5"/>
        <v>125.29043997286907</v>
      </c>
      <c r="Q14" s="65">
        <f aca="true" t="shared" si="7" ref="Q14:Q73">(P14/N14-1)*100</f>
        <v>9.725246651500585</v>
      </c>
      <c r="R14" s="65">
        <v>68636.9</v>
      </c>
      <c r="S14" s="65">
        <f t="shared" si="6"/>
        <v>119.17960479312681</v>
      </c>
      <c r="T14" s="65">
        <f aca="true" t="shared" si="8" ref="T14:T73">(S14/P14-1)*100</f>
        <v>-4.877335558136375</v>
      </c>
      <c r="U14" s="65">
        <v>69354.5</v>
      </c>
      <c r="V14" s="65">
        <f aca="true" t="shared" si="9" ref="V14:V20">U14/R14*S14</f>
        <v>120.42562966312457</v>
      </c>
      <c r="W14" s="65">
        <f aca="true" t="shared" si="10" ref="W14:W73">(V14/S14-1)*100</f>
        <v>1.045501763628609</v>
      </c>
      <c r="X14" s="65">
        <v>131.6290879493556</v>
      </c>
      <c r="Y14" s="65">
        <v>136.42756861858464</v>
      </c>
      <c r="Z14" s="65">
        <v>140.1</v>
      </c>
      <c r="AA14" s="63">
        <v>140.3</v>
      </c>
      <c r="AB14" s="63">
        <v>150.8</v>
      </c>
      <c r="AC14" s="63"/>
      <c r="AD14" s="65">
        <v>115.03626586854162</v>
      </c>
      <c r="AE14" s="65">
        <v>115.21748358362146</v>
      </c>
      <c r="AF14" s="65">
        <v>114</v>
      </c>
      <c r="AG14" s="63">
        <v>116.9</v>
      </c>
      <c r="AH14" s="63">
        <v>119.5</v>
      </c>
      <c r="AI14" s="63"/>
      <c r="AJ14" s="65">
        <v>114.42399225629902</v>
      </c>
      <c r="AK14" s="65">
        <v>118.40873830538881</v>
      </c>
      <c r="AL14" s="65">
        <v>122.8</v>
      </c>
      <c r="AM14" s="63">
        <v>120</v>
      </c>
      <c r="AN14" s="62">
        <v>126.3</v>
      </c>
    </row>
    <row r="15" spans="1:40" ht="12.75">
      <c r="A15" s="72" t="s">
        <v>3</v>
      </c>
      <c r="B15" s="73">
        <v>1.406</v>
      </c>
      <c r="C15" s="72">
        <v>7528.1</v>
      </c>
      <c r="D15" s="73">
        <v>130.9</v>
      </c>
      <c r="E15" s="74">
        <v>8415.4</v>
      </c>
      <c r="F15" s="74">
        <f t="shared" si="0"/>
        <v>146.32853708106958</v>
      </c>
      <c r="G15" s="74">
        <v>8684.9</v>
      </c>
      <c r="H15" s="74">
        <f t="shared" si="1"/>
        <v>151.0146530997197</v>
      </c>
      <c r="I15" s="74">
        <v>7529.4</v>
      </c>
      <c r="J15" s="74">
        <f t="shared" si="2"/>
        <v>130.92260464127733</v>
      </c>
      <c r="K15" s="74">
        <v>7556.8</v>
      </c>
      <c r="L15" s="74">
        <f t="shared" si="3"/>
        <v>131.39904092666143</v>
      </c>
      <c r="M15" s="74">
        <v>7012.4</v>
      </c>
      <c r="N15" s="74">
        <f t="shared" si="4"/>
        <v>121.93291268713219</v>
      </c>
      <c r="O15" s="74">
        <v>6681.3</v>
      </c>
      <c r="P15" s="74">
        <f t="shared" si="5"/>
        <v>116.17568443564777</v>
      </c>
      <c r="Q15" s="74">
        <f t="shared" si="7"/>
        <v>-4.721635959158044</v>
      </c>
      <c r="R15" s="74">
        <v>7244.3</v>
      </c>
      <c r="S15" s="74">
        <f t="shared" si="6"/>
        <v>125.96523292729904</v>
      </c>
      <c r="T15" s="74">
        <f t="shared" si="8"/>
        <v>8.42650382410608</v>
      </c>
      <c r="U15" s="74">
        <v>7629.6</v>
      </c>
      <c r="V15" s="74">
        <f t="shared" si="9"/>
        <v>132.6649008381929</v>
      </c>
      <c r="W15" s="74">
        <f t="shared" si="10"/>
        <v>5.318664329196743</v>
      </c>
      <c r="X15" s="74">
        <v>124.33943757388981</v>
      </c>
      <c r="Y15" s="74">
        <v>137.81702023086834</v>
      </c>
      <c r="Z15" s="74">
        <v>126</v>
      </c>
      <c r="AA15" s="71">
        <v>116.5</v>
      </c>
      <c r="AB15" s="71">
        <v>121.8</v>
      </c>
      <c r="AC15" s="71"/>
      <c r="AD15" s="74">
        <v>120.72082935997264</v>
      </c>
      <c r="AE15" s="74">
        <v>110.62573256427589</v>
      </c>
      <c r="AF15" s="74">
        <v>107.3</v>
      </c>
      <c r="AG15" s="71">
        <v>111</v>
      </c>
      <c r="AH15" s="71">
        <v>105.2</v>
      </c>
      <c r="AI15" s="71"/>
      <c r="AJ15" s="74">
        <v>102.9975011214734</v>
      </c>
      <c r="AK15" s="74">
        <v>124.5795322989556</v>
      </c>
      <c r="AL15" s="74">
        <v>117.4</v>
      </c>
      <c r="AM15" s="71">
        <v>105</v>
      </c>
      <c r="AN15" s="72">
        <v>115.8</v>
      </c>
    </row>
    <row r="16" spans="1:40" ht="12.75">
      <c r="A16" s="62" t="s">
        <v>4</v>
      </c>
      <c r="B16" s="64">
        <v>1.607</v>
      </c>
      <c r="C16" s="62">
        <v>7644.4</v>
      </c>
      <c r="D16" s="64">
        <v>123.8</v>
      </c>
      <c r="E16" s="65">
        <v>6955.6</v>
      </c>
      <c r="F16" s="65">
        <f t="shared" si="0"/>
        <v>112.6449793312752</v>
      </c>
      <c r="G16" s="65">
        <v>5782.2</v>
      </c>
      <c r="H16" s="65">
        <f t="shared" si="1"/>
        <v>93.6419287321438</v>
      </c>
      <c r="I16" s="65">
        <v>6759.2</v>
      </c>
      <c r="J16" s="65">
        <f t="shared" si="2"/>
        <v>109.4643085134216</v>
      </c>
      <c r="K16" s="65">
        <v>8284</v>
      </c>
      <c r="L16" s="65">
        <f t="shared" si="3"/>
        <v>134.15823347810164</v>
      </c>
      <c r="M16" s="65">
        <v>4718.9</v>
      </c>
      <c r="N16" s="65">
        <f t="shared" si="4"/>
        <v>76.42193239495579</v>
      </c>
      <c r="O16" s="65">
        <v>12109.3</v>
      </c>
      <c r="P16" s="65">
        <f t="shared" si="5"/>
        <v>196.1084375490555</v>
      </c>
      <c r="Q16" s="65">
        <f t="shared" si="7"/>
        <v>156.6127699251944</v>
      </c>
      <c r="R16" s="65">
        <v>7931.3</v>
      </c>
      <c r="S16" s="65">
        <f t="shared" si="6"/>
        <v>128.44630579247556</v>
      </c>
      <c r="T16" s="65">
        <f t="shared" si="8"/>
        <v>-34.502407240715804</v>
      </c>
      <c r="U16" s="65">
        <v>7684</v>
      </c>
      <c r="V16" s="65">
        <f t="shared" si="9"/>
        <v>124.4413165192821</v>
      </c>
      <c r="W16" s="65">
        <f t="shared" si="10"/>
        <v>-3.1180260486931566</v>
      </c>
      <c r="X16" s="65">
        <v>136.4206556433468</v>
      </c>
      <c r="Y16" s="65">
        <v>161.46438961854432</v>
      </c>
      <c r="Z16" s="65">
        <v>143.9</v>
      </c>
      <c r="AA16" s="63">
        <v>105.4</v>
      </c>
      <c r="AB16" s="63">
        <v>167.9</v>
      </c>
      <c r="AC16" s="63"/>
      <c r="AD16" s="65">
        <v>94.51349262994566</v>
      </c>
      <c r="AE16" s="65">
        <v>95.14372174812513</v>
      </c>
      <c r="AF16" s="65">
        <v>87</v>
      </c>
      <c r="AG16" s="63">
        <v>88.5</v>
      </c>
      <c r="AH16" s="63">
        <v>95.6</v>
      </c>
      <c r="AI16" s="63"/>
      <c r="AJ16" s="65">
        <v>144.33987343741782</v>
      </c>
      <c r="AK16" s="65">
        <v>169.7057742243787</v>
      </c>
      <c r="AL16" s="65">
        <v>165.4</v>
      </c>
      <c r="AM16" s="63">
        <v>119</v>
      </c>
      <c r="AN16" s="62">
        <v>175.8</v>
      </c>
    </row>
    <row r="17" spans="1:40" ht="12.75">
      <c r="A17" s="72" t="s">
        <v>5</v>
      </c>
      <c r="B17" s="73">
        <v>1.839</v>
      </c>
      <c r="C17" s="72">
        <v>10816.2</v>
      </c>
      <c r="D17" s="73">
        <v>142.4</v>
      </c>
      <c r="E17" s="74">
        <v>11147.7</v>
      </c>
      <c r="F17" s="74">
        <f t="shared" si="0"/>
        <v>146.7643423753259</v>
      </c>
      <c r="G17" s="74">
        <v>11509.6</v>
      </c>
      <c r="H17" s="74">
        <f t="shared" si="1"/>
        <v>151.52891403635286</v>
      </c>
      <c r="I17" s="74">
        <v>12043.2</v>
      </c>
      <c r="J17" s="74">
        <f t="shared" si="2"/>
        <v>158.55399123536912</v>
      </c>
      <c r="K17" s="74">
        <v>13160.2</v>
      </c>
      <c r="L17" s="74">
        <f t="shared" si="3"/>
        <v>173.2597843974778</v>
      </c>
      <c r="M17" s="74">
        <v>11151.7</v>
      </c>
      <c r="N17" s="74">
        <f t="shared" si="4"/>
        <v>146.8170041234444</v>
      </c>
      <c r="O17" s="74">
        <v>14984.3</v>
      </c>
      <c r="P17" s="74">
        <f t="shared" si="5"/>
        <v>197.2748580832454</v>
      </c>
      <c r="Q17" s="74">
        <f t="shared" si="7"/>
        <v>34.36785422850326</v>
      </c>
      <c r="R17" s="74">
        <v>14172</v>
      </c>
      <c r="S17" s="74">
        <f t="shared" si="6"/>
        <v>186.58057358406825</v>
      </c>
      <c r="T17" s="74">
        <f t="shared" si="8"/>
        <v>-5.421007320995974</v>
      </c>
      <c r="U17" s="74">
        <v>14709.9</v>
      </c>
      <c r="V17" s="74">
        <f t="shared" si="9"/>
        <v>193.662262162312</v>
      </c>
      <c r="W17" s="74">
        <f t="shared" si="10"/>
        <v>3.7955122777307393</v>
      </c>
      <c r="X17" s="74">
        <v>198.75860283648595</v>
      </c>
      <c r="Y17" s="74">
        <v>249.55612507165173</v>
      </c>
      <c r="Z17" s="74">
        <v>259.8</v>
      </c>
      <c r="AA17" s="71">
        <v>220.1</v>
      </c>
      <c r="AB17" s="71">
        <v>286</v>
      </c>
      <c r="AC17" s="71"/>
      <c r="AD17" s="74">
        <v>156.10168955261662</v>
      </c>
      <c r="AE17" s="74">
        <v>160.51738593937864</v>
      </c>
      <c r="AF17" s="74">
        <v>161.6</v>
      </c>
      <c r="AG17" s="71">
        <v>163.4</v>
      </c>
      <c r="AH17" s="71">
        <v>169.1</v>
      </c>
      <c r="AI17" s="71"/>
      <c r="AJ17" s="74">
        <v>127.32636232581656</v>
      </c>
      <c r="AK17" s="74">
        <v>155.4698412332105</v>
      </c>
      <c r="AL17" s="74">
        <v>160.7</v>
      </c>
      <c r="AM17" s="71">
        <v>134.7</v>
      </c>
      <c r="AN17" s="72">
        <v>169.1</v>
      </c>
    </row>
    <row r="18" spans="1:40" ht="12.75">
      <c r="A18" s="62" t="s">
        <v>6</v>
      </c>
      <c r="B18" s="64">
        <v>0.568</v>
      </c>
      <c r="C18" s="62">
        <v>2086.8</v>
      </c>
      <c r="D18" s="64">
        <v>81.1</v>
      </c>
      <c r="E18" s="65">
        <v>2608.1</v>
      </c>
      <c r="F18" s="65">
        <f t="shared" si="0"/>
        <v>101.35945466743338</v>
      </c>
      <c r="G18" s="65">
        <v>2289.5</v>
      </c>
      <c r="H18" s="65">
        <f t="shared" si="1"/>
        <v>88.97759727812918</v>
      </c>
      <c r="I18" s="65">
        <v>2731.7</v>
      </c>
      <c r="J18" s="65">
        <f t="shared" si="2"/>
        <v>106.16296243051559</v>
      </c>
      <c r="K18" s="65">
        <v>2374.6</v>
      </c>
      <c r="L18" s="65">
        <f t="shared" si="3"/>
        <v>92.28486678167526</v>
      </c>
      <c r="M18" s="65">
        <v>1315.7</v>
      </c>
      <c r="N18" s="65">
        <f t="shared" si="4"/>
        <v>51.13248514471917</v>
      </c>
      <c r="O18" s="65">
        <v>1965.7</v>
      </c>
      <c r="P18" s="65">
        <f t="shared" si="5"/>
        <v>76.39365056545905</v>
      </c>
      <c r="Q18" s="65">
        <f t="shared" si="7"/>
        <v>49.40335942844114</v>
      </c>
      <c r="R18" s="65">
        <v>2432.4</v>
      </c>
      <c r="S18" s="65">
        <f t="shared" si="6"/>
        <v>94.53116733755029</v>
      </c>
      <c r="T18" s="65">
        <f t="shared" si="8"/>
        <v>23.74217835885435</v>
      </c>
      <c r="U18" s="65">
        <v>2353.6</v>
      </c>
      <c r="V18" s="65">
        <f t="shared" si="9"/>
        <v>91.46873682192827</v>
      </c>
      <c r="W18" s="65">
        <f t="shared" si="10"/>
        <v>-3.2395987502055634</v>
      </c>
      <c r="X18" s="65">
        <v>56.10310523289244</v>
      </c>
      <c r="Y18" s="65">
        <v>83.64166187464055</v>
      </c>
      <c r="Z18" s="65">
        <v>79.3</v>
      </c>
      <c r="AA18" s="63">
        <v>73.4</v>
      </c>
      <c r="AB18" s="63">
        <v>85.2</v>
      </c>
      <c r="AC18" s="63"/>
      <c r="AD18" s="65">
        <v>60.19907038512616</v>
      </c>
      <c r="AE18" s="65">
        <v>70.9207835325365</v>
      </c>
      <c r="AF18" s="65">
        <v>70.6</v>
      </c>
      <c r="AG18" s="63">
        <v>64.8</v>
      </c>
      <c r="AH18" s="63">
        <v>65.8</v>
      </c>
      <c r="AI18" s="63"/>
      <c r="AJ18" s="65">
        <v>93.19596610706841</v>
      </c>
      <c r="AK18" s="65">
        <v>117.93674252945621</v>
      </c>
      <c r="AL18" s="65">
        <v>112.2</v>
      </c>
      <c r="AM18" s="63">
        <v>113.2</v>
      </c>
      <c r="AN18" s="62">
        <v>129.6</v>
      </c>
    </row>
    <row r="19" spans="1:40" ht="12.75">
      <c r="A19" s="72" t="s">
        <v>7</v>
      </c>
      <c r="B19" s="73">
        <v>0.212</v>
      </c>
      <c r="C19" s="72">
        <v>644.9</v>
      </c>
      <c r="D19" s="73">
        <v>72.5</v>
      </c>
      <c r="E19" s="74">
        <v>670.8</v>
      </c>
      <c r="F19" s="74">
        <f t="shared" si="0"/>
        <v>75.41169173515273</v>
      </c>
      <c r="G19" s="74">
        <v>618.2</v>
      </c>
      <c r="H19" s="74">
        <f t="shared" si="1"/>
        <v>69.49837184059544</v>
      </c>
      <c r="I19" s="74">
        <v>586.9</v>
      </c>
      <c r="J19" s="74">
        <f t="shared" si="2"/>
        <v>65.9796092417429</v>
      </c>
      <c r="K19" s="74">
        <v>576.7</v>
      </c>
      <c r="L19" s="74">
        <f t="shared" si="3"/>
        <v>64.83291983253218</v>
      </c>
      <c r="M19" s="74">
        <v>459.3</v>
      </c>
      <c r="N19" s="74">
        <f t="shared" si="4"/>
        <v>51.6347495735773</v>
      </c>
      <c r="O19" s="74">
        <v>563.8</v>
      </c>
      <c r="P19" s="74">
        <f t="shared" si="5"/>
        <v>63.38269499147154</v>
      </c>
      <c r="Q19" s="74">
        <f t="shared" si="7"/>
        <v>22.75201393424775</v>
      </c>
      <c r="R19" s="74">
        <v>477.6</v>
      </c>
      <c r="S19" s="74">
        <f t="shared" si="6"/>
        <v>53.69204527833773</v>
      </c>
      <c r="T19" s="74">
        <f t="shared" si="8"/>
        <v>-15.289109613338049</v>
      </c>
      <c r="U19" s="74">
        <v>471.6</v>
      </c>
      <c r="V19" s="74">
        <f t="shared" si="9"/>
        <v>53.01752209644906</v>
      </c>
      <c r="W19" s="74">
        <f t="shared" si="10"/>
        <v>-1.2562814070351758</v>
      </c>
      <c r="X19" s="74">
        <v>53.91688633896728</v>
      </c>
      <c r="Y19" s="74">
        <v>61.90998604434796</v>
      </c>
      <c r="Z19" s="74">
        <v>50</v>
      </c>
      <c r="AA19" s="71">
        <v>42.9</v>
      </c>
      <c r="AB19" s="71">
        <v>82</v>
      </c>
      <c r="AC19" s="71"/>
      <c r="AD19" s="74">
        <v>50.860075846737296</v>
      </c>
      <c r="AE19" s="74">
        <v>52.32012553942724</v>
      </c>
      <c r="AF19" s="74">
        <v>45.6</v>
      </c>
      <c r="AG19" s="71">
        <v>41.8</v>
      </c>
      <c r="AH19" s="71">
        <v>45</v>
      </c>
      <c r="AI19" s="71"/>
      <c r="AJ19" s="74">
        <v>106.0102358113689</v>
      </c>
      <c r="AK19" s="74">
        <v>118.3292001042582</v>
      </c>
      <c r="AL19" s="74">
        <v>109.7</v>
      </c>
      <c r="AM19" s="71">
        <v>102.7</v>
      </c>
      <c r="AN19" s="72">
        <v>182.4</v>
      </c>
    </row>
    <row r="20" spans="1:40" ht="12.75">
      <c r="A20" s="62" t="s">
        <v>8</v>
      </c>
      <c r="B20" s="64">
        <v>0.455</v>
      </c>
      <c r="C20" s="62">
        <v>1679.4</v>
      </c>
      <c r="D20" s="64">
        <v>111.4</v>
      </c>
      <c r="E20" s="65">
        <v>1537.8</v>
      </c>
      <c r="F20" s="65">
        <f t="shared" si="0"/>
        <v>102.00721686316541</v>
      </c>
      <c r="G20" s="65">
        <v>1447</v>
      </c>
      <c r="H20" s="65">
        <f t="shared" si="1"/>
        <v>95.98416100988447</v>
      </c>
      <c r="I20" s="65">
        <v>1430.6</v>
      </c>
      <c r="J20" s="65">
        <f t="shared" si="2"/>
        <v>94.89629629629628</v>
      </c>
      <c r="K20" s="65">
        <v>1424.5</v>
      </c>
      <c r="L20" s="65">
        <f t="shared" si="3"/>
        <v>94.49166368941287</v>
      </c>
      <c r="M20" s="65">
        <v>1407.4</v>
      </c>
      <c r="N20" s="65">
        <f t="shared" si="4"/>
        <v>93.35736572585446</v>
      </c>
      <c r="O20" s="65">
        <v>1297.6</v>
      </c>
      <c r="P20" s="65">
        <f t="shared" si="5"/>
        <v>86.07397880195306</v>
      </c>
      <c r="Q20" s="65">
        <f t="shared" si="7"/>
        <v>-7.801620008526378</v>
      </c>
      <c r="R20" s="65">
        <v>1207.1</v>
      </c>
      <c r="S20" s="65">
        <f t="shared" si="6"/>
        <v>80.07082291294508</v>
      </c>
      <c r="T20" s="65">
        <f t="shared" si="8"/>
        <v>-6.974414303329235</v>
      </c>
      <c r="U20" s="65">
        <v>1220.6</v>
      </c>
      <c r="V20" s="65">
        <f t="shared" si="9"/>
        <v>80.96632130522802</v>
      </c>
      <c r="W20" s="65">
        <f t="shared" si="10"/>
        <v>1.1183829011680801</v>
      </c>
      <c r="X20" s="65">
        <v>88.08387519352146</v>
      </c>
      <c r="Y20" s="65">
        <v>79.34115755627006</v>
      </c>
      <c r="Z20" s="65">
        <v>112</v>
      </c>
      <c r="AA20" s="63">
        <v>89.9</v>
      </c>
      <c r="AB20" s="63">
        <v>110.3</v>
      </c>
      <c r="AC20" s="63"/>
      <c r="AD20" s="65">
        <v>72.77094893914665</v>
      </c>
      <c r="AE20" s="65">
        <v>67.86099323851712</v>
      </c>
      <c r="AF20" s="65">
        <v>79.5</v>
      </c>
      <c r="AG20" s="63">
        <v>70.2</v>
      </c>
      <c r="AH20" s="63">
        <v>79.4</v>
      </c>
      <c r="AI20" s="63"/>
      <c r="AJ20" s="65">
        <v>121.04263648833269</v>
      </c>
      <c r="AK20" s="65">
        <v>116.91717696704286</v>
      </c>
      <c r="AL20" s="65">
        <v>141</v>
      </c>
      <c r="AM20" s="63">
        <v>127.9</v>
      </c>
      <c r="AN20" s="62">
        <v>138.9</v>
      </c>
    </row>
    <row r="21" spans="1:40" ht="12.75">
      <c r="A21" s="72" t="s">
        <v>67</v>
      </c>
      <c r="B21" s="74">
        <v>6.086</v>
      </c>
      <c r="C21" s="74">
        <f>SUM(C15:C20)</f>
        <v>30399.800000000003</v>
      </c>
      <c r="D21" s="74">
        <v>124.4</v>
      </c>
      <c r="E21" s="74">
        <f>SUM(E15:E20)</f>
        <v>31335.399999999998</v>
      </c>
      <c r="F21" s="74">
        <f>((F15*$B$15+F16*$B$16+F17*$B$17+F18*$B$18+F19*$B$19+F20*$B$20))/$B$21</f>
        <v>127.6093925601811</v>
      </c>
      <c r="G21" s="74">
        <f>SUM(G15:G20)</f>
        <v>30331.399999999998</v>
      </c>
      <c r="H21" s="74">
        <f>((H15*$B$15+H16*$B$16+H17*$B$17+H18*$B$18+H19*$B$19+H20*$B$20))/$B$21</f>
        <v>123.30209957070241</v>
      </c>
      <c r="I21" s="74">
        <f>SUM(I15:I20)</f>
        <v>31081</v>
      </c>
      <c r="J21" s="74">
        <f>((J15*$B$15+J16*$B$16+J17*$B$17+J18*$B$18+J19*$B$19+J20*$B$20))/$B$21</f>
        <v>126.36102044415799</v>
      </c>
      <c r="K21" s="74">
        <f>SUM(K15:K20)</f>
        <v>33376.8</v>
      </c>
      <c r="L21" s="74">
        <f>((L15*$B$15+L16*$B$16+L17*$B$17+L18*$B$18+L19*$B$19+L20*$B$20))/$B$21</f>
        <v>136.06969545914035</v>
      </c>
      <c r="M21" s="74">
        <f>SUM(M15:M20)</f>
        <v>26065.4</v>
      </c>
      <c r="N21" s="74">
        <f>((N15*$B$15+N16*$B$16+N17*$B$17+N18*$B$18+N19*$B$19+N20*$B$20))/$B$21</f>
        <v>106.26217730149172</v>
      </c>
      <c r="O21" s="74">
        <f>SUM(O15:O20)</f>
        <v>37601.99999999999</v>
      </c>
      <c r="P21" s="74">
        <f>((P15*$B$15+P16*$B$16+P17*$B$17+P18*$B$18+P19*$B$19+P20*$B$20))/$B$21</f>
        <v>154.00429193020088</v>
      </c>
      <c r="Q21" s="74">
        <f t="shared" si="7"/>
        <v>44.928605681825196</v>
      </c>
      <c r="R21" s="74">
        <f>SUM(R15:R20)</f>
        <v>33464.7</v>
      </c>
      <c r="S21" s="74">
        <f>((S15*$B$15+S16*$B$16+S17*$B$17+S18*$B$18+S19*$B$19+S20*$B$20))/$B$21</f>
        <v>136.07470371303293</v>
      </c>
      <c r="T21" s="74">
        <f t="shared" si="8"/>
        <v>-11.642265285239029</v>
      </c>
      <c r="U21" s="74">
        <f>SUM(U15:U20)</f>
        <v>34069.299999999996</v>
      </c>
      <c r="V21" s="74">
        <f>((V15*$B$15+V16*$B$16+V17*$B$17+V18*$B$18+V19*$B$19+V20*$B$20))/$B$21</f>
        <v>138.46246791565207</v>
      </c>
      <c r="W21" s="74">
        <f t="shared" si="10"/>
        <v>1.754745105052491</v>
      </c>
      <c r="X21" s="74">
        <v>138.50499841492623</v>
      </c>
      <c r="Y21" s="74">
        <v>166.38270909091904</v>
      </c>
      <c r="Z21" s="74">
        <v>163.5</v>
      </c>
      <c r="AA21" s="71">
        <v>137</v>
      </c>
      <c r="AB21" s="71">
        <v>178.4</v>
      </c>
      <c r="AC21" s="71"/>
      <c r="AD21" s="74">
        <v>106.42115289813711</v>
      </c>
      <c r="AE21" s="74">
        <v>105.58077713922474</v>
      </c>
      <c r="AF21" s="74">
        <v>101.8</v>
      </c>
      <c r="AG21" s="71">
        <v>102.6</v>
      </c>
      <c r="AH21" s="71">
        <v>105.4</v>
      </c>
      <c r="AI21" s="71"/>
      <c r="AJ21" s="74">
        <v>130.14799656182896</v>
      </c>
      <c r="AK21" s="74">
        <v>157.58807010059934</v>
      </c>
      <c r="AL21" s="74">
        <v>160.7</v>
      </c>
      <c r="AM21" s="71">
        <v>133.5</v>
      </c>
      <c r="AN21" s="72">
        <v>169.2</v>
      </c>
    </row>
    <row r="22" spans="1:40" ht="12.75">
      <c r="A22" s="62" t="s">
        <v>68</v>
      </c>
      <c r="B22" s="65">
        <v>42.613</v>
      </c>
      <c r="C22" s="65">
        <f>C13+C14+C21</f>
        <v>179280.3</v>
      </c>
      <c r="D22" s="65">
        <v>144.9</v>
      </c>
      <c r="E22" s="65">
        <f>E13+E14+E21</f>
        <v>188699.6</v>
      </c>
      <c r="F22" s="65">
        <f>(F13*$B$13+F14*$B$14+F21*$B$21)/$B$22</f>
        <v>152.29028420122316</v>
      </c>
      <c r="G22" s="65">
        <f>G13+G14+G21</f>
        <v>196383.19999999998</v>
      </c>
      <c r="H22" s="65">
        <f>(H13*$B$13+H14*$B$14+H21*$B$21)/$B$22</f>
        <v>158.75141878656657</v>
      </c>
      <c r="I22" s="65">
        <f>I13+I14+I21</f>
        <v>185738.5</v>
      </c>
      <c r="J22" s="65">
        <f>(J13*$B$13+J14*$B$14+J21*$B$21)/$B$22</f>
        <v>149.91395541169132</v>
      </c>
      <c r="K22" s="65">
        <f>K13+K14+K21</f>
        <v>199483.09999999998</v>
      </c>
      <c r="L22" s="65">
        <f>(L13*$B$13+L14*$B$14+L21*$B$21)/$B$22</f>
        <v>161.6502241535797</v>
      </c>
      <c r="M22" s="65">
        <f>M13+M14+M21</f>
        <v>163646.4</v>
      </c>
      <c r="N22" s="65">
        <f>(N13*$B$13+N14*$B$14+N21*$B$21)/$B$22</f>
        <v>131.41290347518856</v>
      </c>
      <c r="O22" s="65">
        <f>O13+O14+O21</f>
        <v>198284.2</v>
      </c>
      <c r="P22" s="65">
        <f>(P13*$B$13+P14*$B$14+P21*$B$21)/$B$22</f>
        <v>159.06669985466573</v>
      </c>
      <c r="Q22" s="65">
        <f t="shared" si="7"/>
        <v>21.04344067300694</v>
      </c>
      <c r="R22" s="65">
        <f>R13+R14+R21</f>
        <v>185233.3</v>
      </c>
      <c r="S22" s="65">
        <f>(S13*$B$13+S14*$B$14+S21*$B$21)/$B$22</f>
        <v>148.76500905435893</v>
      </c>
      <c r="T22" s="65">
        <f t="shared" si="8"/>
        <v>-6.476334021966346</v>
      </c>
      <c r="U22" s="65">
        <f>U13+U14+U21</f>
        <v>195217.19999999998</v>
      </c>
      <c r="V22" s="65">
        <f>(V13*$B$13+V14*$B$14+V21*$B$21)/$B$22</f>
        <v>158.09832316029275</v>
      </c>
      <c r="W22" s="65">
        <f t="shared" si="10"/>
        <v>6.273863837512628</v>
      </c>
      <c r="X22" s="65">
        <v>164.13153812512655</v>
      </c>
      <c r="Y22" s="65">
        <v>174.5805837113795</v>
      </c>
      <c r="Z22" s="65">
        <v>177.7</v>
      </c>
      <c r="AA22" s="63">
        <v>164.4</v>
      </c>
      <c r="AB22" s="63">
        <v>183.1</v>
      </c>
      <c r="AC22" s="63"/>
      <c r="AD22" s="65">
        <v>129.9980964867892</v>
      </c>
      <c r="AE22" s="65">
        <v>129.89230424918574</v>
      </c>
      <c r="AF22" s="65">
        <v>130.3</v>
      </c>
      <c r="AG22" s="63">
        <v>126.8</v>
      </c>
      <c r="AH22" s="63">
        <v>129.8</v>
      </c>
      <c r="AI22" s="63"/>
      <c r="AJ22" s="65">
        <v>126.25687803190726</v>
      </c>
      <c r="AK22" s="65">
        <v>134.4041009361599</v>
      </c>
      <c r="AL22" s="65">
        <v>136.4</v>
      </c>
      <c r="AM22" s="63">
        <v>129.7</v>
      </c>
      <c r="AN22" s="62">
        <v>141.1</v>
      </c>
    </row>
    <row r="23" spans="1:40" ht="12.75">
      <c r="A23" s="72" t="s">
        <v>9</v>
      </c>
      <c r="B23" s="73">
        <v>3.727</v>
      </c>
      <c r="C23" s="72">
        <v>6132.2</v>
      </c>
      <c r="D23" s="73">
        <v>136.1</v>
      </c>
      <c r="E23" s="74">
        <v>6800.7</v>
      </c>
      <c r="F23" s="74">
        <f>E23/C23*D23</f>
        <v>150.9369019275301</v>
      </c>
      <c r="G23" s="74">
        <v>5118.1</v>
      </c>
      <c r="H23" s="74">
        <f>G23/E23*F23</f>
        <v>113.59274159355536</v>
      </c>
      <c r="I23" s="74">
        <v>3855.4</v>
      </c>
      <c r="J23" s="74">
        <f>I23/G23*H23</f>
        <v>85.56797560418775</v>
      </c>
      <c r="K23" s="74">
        <v>5473</v>
      </c>
      <c r="L23" s="74">
        <f>K23/I23*J23</f>
        <v>121.46950523466295</v>
      </c>
      <c r="M23" s="74">
        <v>4236.8</v>
      </c>
      <c r="N23" s="74">
        <f>M23/K23*L23</f>
        <v>94.03288868595286</v>
      </c>
      <c r="O23" s="74">
        <v>5717.5</v>
      </c>
      <c r="P23" s="74">
        <f>O23/M23*N23</f>
        <v>126.89601611167282</v>
      </c>
      <c r="Q23" s="74">
        <f t="shared" si="7"/>
        <v>34.94854607250755</v>
      </c>
      <c r="R23" s="74">
        <v>5469.4</v>
      </c>
      <c r="S23" s="74">
        <f>R23/O23*P23</f>
        <v>121.38960568800758</v>
      </c>
      <c r="T23" s="74">
        <f t="shared" si="8"/>
        <v>-4.339309138609537</v>
      </c>
      <c r="U23" s="74">
        <v>5575.4</v>
      </c>
      <c r="V23" s="74">
        <f>U23/R23*S23</f>
        <v>123.74220345063763</v>
      </c>
      <c r="W23" s="74">
        <f t="shared" si="10"/>
        <v>1.9380553625626185</v>
      </c>
      <c r="X23" s="74">
        <v>140.57215518084865</v>
      </c>
      <c r="Y23" s="74">
        <v>127.58625941750108</v>
      </c>
      <c r="Z23" s="74">
        <v>156.540967352663</v>
      </c>
      <c r="AA23" s="71">
        <v>165.9</v>
      </c>
      <c r="AB23" s="71">
        <v>182.5</v>
      </c>
      <c r="AC23" s="71"/>
      <c r="AD23" s="74">
        <v>122.26931193145764</v>
      </c>
      <c r="AE23" s="74">
        <v>123.08184101967426</v>
      </c>
      <c r="AF23" s="74">
        <v>128.8</v>
      </c>
      <c r="AG23" s="71">
        <v>133.3</v>
      </c>
      <c r="AH23" s="71">
        <v>149.9</v>
      </c>
      <c r="AI23" s="71"/>
      <c r="AJ23" s="74">
        <v>114.96928620948756</v>
      </c>
      <c r="AK23" s="74">
        <v>103.65969371315043</v>
      </c>
      <c r="AL23" s="74">
        <v>121.7</v>
      </c>
      <c r="AM23" s="71">
        <v>124.5</v>
      </c>
      <c r="AN23" s="72">
        <v>121.7</v>
      </c>
    </row>
    <row r="24" spans="1:40" ht="12.75">
      <c r="A24" s="62" t="s">
        <v>10</v>
      </c>
      <c r="B24" s="64">
        <v>1.814</v>
      </c>
      <c r="C24" s="62">
        <v>1849.7</v>
      </c>
      <c r="D24" s="64">
        <v>77.5</v>
      </c>
      <c r="E24" s="65">
        <v>2708.1</v>
      </c>
      <c r="F24" s="65">
        <f>E24/C24*D24</f>
        <v>113.46583229712925</v>
      </c>
      <c r="G24" s="65">
        <v>2694</v>
      </c>
      <c r="H24" s="65">
        <f>G24/E24*F24</f>
        <v>112.87506082067361</v>
      </c>
      <c r="I24" s="65">
        <v>2246.5</v>
      </c>
      <c r="J24" s="65">
        <f>I24/G24*H24</f>
        <v>94.12539871330485</v>
      </c>
      <c r="K24" s="65">
        <v>2259.6</v>
      </c>
      <c r="L24" s="65">
        <f>K24/I24*J24</f>
        <v>94.67427150348703</v>
      </c>
      <c r="M24" s="65">
        <v>2185.8</v>
      </c>
      <c r="N24" s="65">
        <f>M24/K24*L24</f>
        <v>91.58214845650645</v>
      </c>
      <c r="O24" s="65">
        <v>2356.4</v>
      </c>
      <c r="P24" s="65">
        <f>O24/M24*N24</f>
        <v>98.73006433475696</v>
      </c>
      <c r="Q24" s="65">
        <f t="shared" si="7"/>
        <v>7.804922682770599</v>
      </c>
      <c r="R24" s="65">
        <v>2346.9</v>
      </c>
      <c r="S24" s="65">
        <f>R24/O24*P24</f>
        <v>98.33202681515918</v>
      </c>
      <c r="T24" s="65">
        <f t="shared" si="8"/>
        <v>-0.4031573586827375</v>
      </c>
      <c r="U24" s="65">
        <v>2738</v>
      </c>
      <c r="V24" s="65">
        <f>U24/R24*S24</f>
        <v>114.71860301670536</v>
      </c>
      <c r="W24" s="65">
        <f t="shared" si="10"/>
        <v>16.664536196684978</v>
      </c>
      <c r="X24" s="65">
        <v>96.95774990539002</v>
      </c>
      <c r="Y24" s="65">
        <v>128.87616910850403</v>
      </c>
      <c r="Z24" s="65">
        <v>94.9</v>
      </c>
      <c r="AA24" s="63">
        <v>103.3</v>
      </c>
      <c r="AB24" s="63">
        <v>119.9</v>
      </c>
      <c r="AC24" s="63"/>
      <c r="AD24" s="65">
        <v>99.67263092083718</v>
      </c>
      <c r="AE24" s="65">
        <v>104.26782577629582</v>
      </c>
      <c r="AF24" s="65">
        <v>94.5</v>
      </c>
      <c r="AG24" s="63">
        <v>97</v>
      </c>
      <c r="AH24" s="63">
        <v>122.2</v>
      </c>
      <c r="AI24" s="63"/>
      <c r="AJ24" s="65">
        <v>97.27620211249024</v>
      </c>
      <c r="AK24" s="65">
        <v>123.60108993257886</v>
      </c>
      <c r="AL24" s="65">
        <v>100.4</v>
      </c>
      <c r="AM24" s="63">
        <v>106.5</v>
      </c>
      <c r="AN24" s="62">
        <v>98.1</v>
      </c>
    </row>
    <row r="25" spans="1:40" ht="12.75">
      <c r="A25" s="72" t="s">
        <v>69</v>
      </c>
      <c r="B25" s="74">
        <v>2.479</v>
      </c>
      <c r="C25" s="72">
        <v>4997.4</v>
      </c>
      <c r="D25" s="74">
        <v>125.3</v>
      </c>
      <c r="E25" s="74">
        <v>5398.5</v>
      </c>
      <c r="F25" s="74">
        <f>E25/C25*D25</f>
        <v>135.3567955336775</v>
      </c>
      <c r="G25" s="74">
        <v>5606.2</v>
      </c>
      <c r="H25" s="74">
        <f>G25/E25*F25</f>
        <v>140.5644655220715</v>
      </c>
      <c r="I25" s="74">
        <v>4973.7</v>
      </c>
      <c r="J25" s="74">
        <f>I25/G25*H25</f>
        <v>124.70576899987995</v>
      </c>
      <c r="K25" s="74">
        <v>5635.3</v>
      </c>
      <c r="L25" s="74">
        <f>K25/I25*J25</f>
        <v>141.2940909272822</v>
      </c>
      <c r="M25" s="74">
        <v>4702.4</v>
      </c>
      <c r="N25" s="74">
        <f>M25/K25*L25</f>
        <v>117.90345379597392</v>
      </c>
      <c r="O25" s="74">
        <v>6831.3</v>
      </c>
      <c r="P25" s="74">
        <f>O25/M25*N25</f>
        <v>171.2814443510626</v>
      </c>
      <c r="Q25" s="74">
        <f t="shared" si="7"/>
        <v>45.272626743790426</v>
      </c>
      <c r="R25" s="74">
        <v>5313.2</v>
      </c>
      <c r="S25" s="74">
        <f>R25/O25*P25</f>
        <v>133.2180653940049</v>
      </c>
      <c r="T25" s="74">
        <f t="shared" si="8"/>
        <v>-22.22271017229518</v>
      </c>
      <c r="U25" s="74">
        <v>5046.5</v>
      </c>
      <c r="V25" s="74">
        <f>U25/R25*S25</f>
        <v>126.53108616480571</v>
      </c>
      <c r="W25" s="74">
        <f t="shared" si="10"/>
        <v>-5.019573891440188</v>
      </c>
      <c r="X25" s="74">
        <v>139.14783887621567</v>
      </c>
      <c r="Y25" s="74">
        <v>148.85862648577265</v>
      </c>
      <c r="Z25" s="74">
        <v>131.4</v>
      </c>
      <c r="AA25" s="71">
        <v>118.4</v>
      </c>
      <c r="AB25" s="71">
        <v>179.5</v>
      </c>
      <c r="AC25" s="71"/>
      <c r="AD25" s="74">
        <v>131.34350028699063</v>
      </c>
      <c r="AE25" s="74">
        <v>133.80344471895722</v>
      </c>
      <c r="AF25" s="74">
        <v>117.1</v>
      </c>
      <c r="AG25" s="71">
        <v>126.1</v>
      </c>
      <c r="AH25" s="71">
        <v>139.1</v>
      </c>
      <c r="AI25" s="71"/>
      <c r="AJ25" s="74">
        <v>105.94192980404227</v>
      </c>
      <c r="AK25" s="74">
        <v>111.25171463144132</v>
      </c>
      <c r="AL25" s="74">
        <v>112.2</v>
      </c>
      <c r="AM25" s="71">
        <v>93.9</v>
      </c>
      <c r="AN25" s="74">
        <v>129</v>
      </c>
    </row>
    <row r="26" spans="1:40" ht="12.75">
      <c r="A26" s="62" t="s">
        <v>70</v>
      </c>
      <c r="B26" s="65">
        <v>8.02</v>
      </c>
      <c r="C26" s="65">
        <f>SUM(C23:C25)</f>
        <v>12979.3</v>
      </c>
      <c r="D26" s="65">
        <v>119.5</v>
      </c>
      <c r="E26" s="65">
        <f>SUM(E23:E25)</f>
        <v>14907.3</v>
      </c>
      <c r="F26" s="65">
        <f>((F23*$B$23+F24*$B$24+F25*$B$25))/$B$26</f>
        <v>137.64567947617007</v>
      </c>
      <c r="G26" s="65">
        <f>SUM(G23:G25)</f>
        <v>13418.3</v>
      </c>
      <c r="H26" s="65">
        <f>((H23*$B$23+H24*$B$24+H25*$B$25))/$B$26</f>
        <v>121.76743370038629</v>
      </c>
      <c r="I26" s="65">
        <f>SUM(I23:I25)</f>
        <v>11075.599999999999</v>
      </c>
      <c r="J26" s="65">
        <f>((J23*$B$23+J24*$B$24+J25*$B$25))/$B$26</f>
        <v>99.60111218122758</v>
      </c>
      <c r="K26" s="65">
        <f>SUM(K23:K25)</f>
        <v>13367.900000000001</v>
      </c>
      <c r="L26" s="65">
        <f>((L23*$B$23+L24*$B$24+L25*$B$25))/$B$26</f>
        <v>121.53666158673902</v>
      </c>
      <c r="M26" s="65">
        <f>SUM(M23:M25)</f>
        <v>11125</v>
      </c>
      <c r="N26" s="65">
        <f>((N23*$B$23+N24*$B$24+N25*$B$25))/$B$26</f>
        <v>100.85701438813821</v>
      </c>
      <c r="O26" s="65">
        <f>SUM(O23:O25)</f>
        <v>14905.2</v>
      </c>
      <c r="P26" s="65">
        <f>((P23*$B$23+P24*$B$24+P25*$B$25))/$B$26</f>
        <v>134.24494879024164</v>
      </c>
      <c r="Q26" s="65">
        <f t="shared" si="7"/>
        <v>33.10422641861406</v>
      </c>
      <c r="R26" s="65">
        <f>SUM(R23:R25)</f>
        <v>13129.5</v>
      </c>
      <c r="S26" s="65">
        <f>((S23*$B$23+S24*$B$24+S25*$B$25))/$B$26</f>
        <v>119.8305412909777</v>
      </c>
      <c r="T26" s="65">
        <f t="shared" si="8"/>
        <v>-10.73739282495203</v>
      </c>
      <c r="U26" s="65">
        <f>SUM(U23:U25)</f>
        <v>13359.9</v>
      </c>
      <c r="V26" s="65">
        <f>((V23*$B$23+V24*$B$24+V25*$B$25))/$B$26</f>
        <v>122.56325445578346</v>
      </c>
      <c r="W26" s="65">
        <f t="shared" si="10"/>
        <v>2.280481365906595</v>
      </c>
      <c r="X26" s="65">
        <v>130.26699167849614</v>
      </c>
      <c r="Y26" s="65">
        <v>135.44188749160915</v>
      </c>
      <c r="Z26" s="65">
        <v>133.7</v>
      </c>
      <c r="AA26" s="63">
        <v>134.5</v>
      </c>
      <c r="AB26" s="63">
        <v>167.4</v>
      </c>
      <c r="AC26" s="63"/>
      <c r="AD26" s="65">
        <v>122.10733195603096</v>
      </c>
      <c r="AE26" s="65">
        <v>124.43083413966548</v>
      </c>
      <c r="AF26" s="65">
        <v>116.3</v>
      </c>
      <c r="AG26" s="63">
        <v>122.6</v>
      </c>
      <c r="AH26" s="63">
        <v>139</v>
      </c>
      <c r="AI26" s="63"/>
      <c r="AJ26" s="65">
        <v>106.68236672749786</v>
      </c>
      <c r="AK26" s="65">
        <v>108.849135688976</v>
      </c>
      <c r="AL26" s="65">
        <v>114.9</v>
      </c>
      <c r="AM26" s="63">
        <v>109.7</v>
      </c>
      <c r="AN26" s="62">
        <v>120.4</v>
      </c>
    </row>
    <row r="27" spans="1:40" ht="12.75">
      <c r="A27" s="72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1"/>
      <c r="AB27" s="71"/>
      <c r="AC27" s="71"/>
      <c r="AD27" s="74"/>
      <c r="AE27" s="74"/>
      <c r="AF27" s="74"/>
      <c r="AG27" s="71"/>
      <c r="AH27" s="71"/>
      <c r="AI27" s="71"/>
      <c r="AJ27" s="74"/>
      <c r="AK27" s="74"/>
      <c r="AL27" s="74"/>
      <c r="AM27" s="71"/>
      <c r="AN27" s="72"/>
    </row>
    <row r="28" spans="1:40" s="4" customFormat="1" ht="12.75">
      <c r="A28" s="59" t="s">
        <v>77</v>
      </c>
      <c r="B28" s="60">
        <v>49.367</v>
      </c>
      <c r="C28" s="60">
        <f>C29+C43+C50+C51+C52+C54+C64+C71+C72+C73-C41</f>
        <v>383643.9000000001</v>
      </c>
      <c r="D28" s="60">
        <v>120.6</v>
      </c>
      <c r="E28" s="60">
        <f>E29+E43+E50+E51+E52+E54+E64+E71+E72+E73-E41</f>
        <v>403335.74000000005</v>
      </c>
      <c r="F28" s="60">
        <f>E28/C28*D28</f>
        <v>126.79020895158243</v>
      </c>
      <c r="G28" s="60">
        <f>G29+G43+G50+G51+G52+G54+G64+G71+G72+G73-G41</f>
        <v>407962.62000000005</v>
      </c>
      <c r="H28" s="60">
        <f>G28/E28*F28</f>
        <v>128.24468725294471</v>
      </c>
      <c r="I28" s="60">
        <f>I29+I43+I50+I51+I52+I54+I64+I71+I72+I73-I41</f>
        <v>400772.77</v>
      </c>
      <c r="J28" s="60">
        <f>I28/G28*H28</f>
        <v>125.98452904373038</v>
      </c>
      <c r="K28" s="60">
        <f>K29+K43+K50+K51+K52+K54+K64+K71+K72+K73-K41</f>
        <v>408676.64</v>
      </c>
      <c r="L28" s="60">
        <f>K28/I28*J28</f>
        <v>128.4691423061855</v>
      </c>
      <c r="M28" s="60">
        <f>M29+M43+M50+M51+M52+M54+M64+M71+M72+M73-M41</f>
        <v>385486.5</v>
      </c>
      <c r="N28" s="60">
        <f>M28/K28*L28</f>
        <v>121.17922870662089</v>
      </c>
      <c r="O28" s="60">
        <f>O29+O43+O50+O51+O52+O54+O64+O71+O72+O73-O41</f>
        <v>351039</v>
      </c>
      <c r="P28" s="60">
        <f>O28/M28*N28</f>
        <v>110.35051880141974</v>
      </c>
      <c r="Q28" s="60">
        <f>(P28/N28-1)*100</f>
        <v>-8.936110603095049</v>
      </c>
      <c r="R28" s="60">
        <f>R29+R43+R50+R51+R52+R54+R64+R71+R72+R73-R41</f>
        <v>356645.7</v>
      </c>
      <c r="S28" s="60">
        <f>R28/O28*P28</f>
        <v>112.11300745300524</v>
      </c>
      <c r="T28" s="60">
        <f>(S28/P28-1)*100</f>
        <v>1.5971729636877985</v>
      </c>
      <c r="U28" s="60">
        <f>U29+U43+U50+U51+U52+U54+U64+U71+U72+U73-U41</f>
        <v>413903.5</v>
      </c>
      <c r="V28" s="60">
        <f>U28/R28*S28</f>
        <v>130.11222672900573</v>
      </c>
      <c r="W28" s="60">
        <f>(V28/S28-1)*100</f>
        <v>16.054532551492983</v>
      </c>
      <c r="X28" s="60">
        <v>155.4206798022854</v>
      </c>
      <c r="Y28" s="60">
        <v>156.8</v>
      </c>
      <c r="Z28" s="60">
        <v>141.2</v>
      </c>
      <c r="AA28" s="61">
        <v>143.2</v>
      </c>
      <c r="AB28" s="61">
        <v>168.4</v>
      </c>
      <c r="AC28" s="61"/>
      <c r="AD28" s="60">
        <v>126.56579186932662</v>
      </c>
      <c r="AE28" s="60">
        <v>128.6</v>
      </c>
      <c r="AF28" s="60">
        <v>131.5</v>
      </c>
      <c r="AG28" s="61">
        <v>126.7</v>
      </c>
      <c r="AH28" s="61">
        <v>136.5</v>
      </c>
      <c r="AI28" s="61"/>
      <c r="AJ28" s="60">
        <v>122.79833081813302</v>
      </c>
      <c r="AK28" s="60">
        <v>122</v>
      </c>
      <c r="AL28" s="60">
        <v>107.4</v>
      </c>
      <c r="AM28" s="61">
        <v>113.1</v>
      </c>
      <c r="AN28" s="59">
        <v>123.4</v>
      </c>
    </row>
    <row r="29" spans="1:40" s="4" customFormat="1" ht="12.75">
      <c r="A29" s="68" t="s">
        <v>71</v>
      </c>
      <c r="B29" s="69">
        <v>15.479</v>
      </c>
      <c r="C29" s="69">
        <f>SUM(C39:C41)</f>
        <v>38107.1</v>
      </c>
      <c r="D29" s="69">
        <v>125.9</v>
      </c>
      <c r="E29" s="69">
        <f>SUM(E39:E41)</f>
        <v>42435.799999999996</v>
      </c>
      <c r="F29" s="69">
        <f>(F39*$B$39+F40*$B$40+F41*$B$41)/$B$29</f>
        <v>143.61013958563606</v>
      </c>
      <c r="G29" s="69">
        <f>SUM(G39:G41)</f>
        <v>36766.8</v>
      </c>
      <c r="H29" s="69">
        <f>(H39*$B$39+H40*$B$40+H41*$B$41)/$B$29</f>
        <v>121.29375185929297</v>
      </c>
      <c r="I29" s="69">
        <f>SUM(I39:I41)</f>
        <v>34363.6</v>
      </c>
      <c r="J29" s="69">
        <f>(J39*$B$39+J40*$B$40+J41*$B$41)/$B$29</f>
        <v>111.60800448823976</v>
      </c>
      <c r="K29" s="69">
        <f>SUM(K39:K41)</f>
        <v>37024.3</v>
      </c>
      <c r="L29" s="69">
        <f>(L39*$B$39+L40*$B$40+L41*$B$41)/$B$29</f>
        <v>122.97364490513286</v>
      </c>
      <c r="M29" s="69">
        <f>SUM(M39:M41)</f>
        <v>30305.800000000003</v>
      </c>
      <c r="N29" s="69">
        <f>(N39*$B$39+N40*$B$40+N41*$B$41)/$B$29</f>
        <v>93.74834978245732</v>
      </c>
      <c r="O29" s="69">
        <f>SUM(O39:O41)</f>
        <v>42032.5</v>
      </c>
      <c r="P29" s="69">
        <f>(P39*$B$39+P40*$B$40+P41*$B$41)/$B$29</f>
        <v>144.12747754841706</v>
      </c>
      <c r="Q29" s="69">
        <f>(P29/N29-1)*100</f>
        <v>53.73868220919547</v>
      </c>
      <c r="R29" s="69">
        <f>SUM(R39:R41)</f>
        <v>42772</v>
      </c>
      <c r="S29" s="69">
        <f>(S39*$B$39+S40*$B$40+S41*$B$41)/$B$29</f>
        <v>143.27629181510886</v>
      </c>
      <c r="T29" s="69">
        <f>(S29/P29-1)*100</f>
        <v>-0.5905783878180082</v>
      </c>
      <c r="U29" s="69">
        <f>SUM(U39:U41)</f>
        <v>49078.7</v>
      </c>
      <c r="V29" s="69">
        <f>(V39*$B$39+V40*$B$40+V41*$B$41)/$B$29</f>
        <v>163.82224791178024</v>
      </c>
      <c r="W29" s="69">
        <f>(V29/S29-1)*100</f>
        <v>14.340094817071991</v>
      </c>
      <c r="X29" s="69">
        <v>148.15704791582328</v>
      </c>
      <c r="Y29" s="69">
        <v>150.9</v>
      </c>
      <c r="Z29" s="69">
        <v>140.8</v>
      </c>
      <c r="AA29" s="70">
        <v>135.9</v>
      </c>
      <c r="AB29" s="70">
        <v>169</v>
      </c>
      <c r="AC29" s="70"/>
      <c r="AD29" s="69">
        <v>124.81712159279704</v>
      </c>
      <c r="AE29" s="69">
        <v>126.19663731397081</v>
      </c>
      <c r="AF29" s="69">
        <v>129</v>
      </c>
      <c r="AG29" s="70">
        <v>126.1</v>
      </c>
      <c r="AH29" s="70">
        <v>134</v>
      </c>
      <c r="AI29" s="70"/>
      <c r="AJ29" s="69">
        <v>118.69929864203274</v>
      </c>
      <c r="AK29" s="69">
        <v>119.6</v>
      </c>
      <c r="AL29" s="69">
        <v>109.1</v>
      </c>
      <c r="AM29" s="70">
        <v>107.8</v>
      </c>
      <c r="AN29" s="68">
        <v>126.1</v>
      </c>
    </row>
    <row r="30" spans="1:40" ht="12.75">
      <c r="A30" s="62" t="s">
        <v>11</v>
      </c>
      <c r="B30" s="64">
        <v>3.201</v>
      </c>
      <c r="C30" s="62">
        <v>7372.1</v>
      </c>
      <c r="D30" s="64">
        <v>174.6</v>
      </c>
      <c r="E30" s="65">
        <v>8981.6</v>
      </c>
      <c r="F30" s="65">
        <f aca="true" t="shared" si="11" ref="F30:F38">E30/C30*D30</f>
        <v>212.71921976099077</v>
      </c>
      <c r="G30" s="65">
        <v>5258.1</v>
      </c>
      <c r="H30" s="65">
        <f aca="true" t="shared" si="12" ref="H30:H38">G30/E30*F30</f>
        <v>124.5322581082731</v>
      </c>
      <c r="I30" s="65">
        <v>6408.3</v>
      </c>
      <c r="J30" s="65">
        <f aca="true" t="shared" si="13" ref="J30:J38">I30/G30*H30</f>
        <v>151.77346753299602</v>
      </c>
      <c r="K30" s="65">
        <v>7027.5</v>
      </c>
      <c r="L30" s="65">
        <f aca="true" t="shared" si="14" ref="L30:L38">K30/I30*J30</f>
        <v>166.43853176164185</v>
      </c>
      <c r="M30" s="65">
        <v>4121.1</v>
      </c>
      <c r="N30" s="65">
        <f aca="true" t="shared" si="15" ref="N30:N38">M30/K30*L30</f>
        <v>97.6036760217577</v>
      </c>
      <c r="O30" s="65">
        <v>8126.5</v>
      </c>
      <c r="P30" s="65">
        <f aca="true" t="shared" si="16" ref="P30:P38">O30/M30*N30</f>
        <v>192.46712605634758</v>
      </c>
      <c r="Q30" s="65">
        <f t="shared" si="7"/>
        <v>97.1924971488195</v>
      </c>
      <c r="R30" s="65">
        <v>6774.4</v>
      </c>
      <c r="S30" s="65">
        <f aca="true" t="shared" si="17" ref="S30:S38">R30/O30*P30</f>
        <v>160.44413939040436</v>
      </c>
      <c r="T30" s="65">
        <f t="shared" si="8"/>
        <v>-16.638159109087557</v>
      </c>
      <c r="U30" s="65">
        <v>7993.3</v>
      </c>
      <c r="V30" s="65">
        <f aca="true" t="shared" si="18" ref="V30:V55">U30/R30*S30</f>
        <v>189.31243200716216</v>
      </c>
      <c r="W30" s="65">
        <f t="shared" si="10"/>
        <v>17.99273736419462</v>
      </c>
      <c r="X30" s="65">
        <v>115.18659540700752</v>
      </c>
      <c r="Y30" s="65">
        <v>217.47731311295294</v>
      </c>
      <c r="Z30" s="65">
        <v>169.8</v>
      </c>
      <c r="AA30" s="63">
        <v>128.6</v>
      </c>
      <c r="AB30" s="63">
        <v>195.7</v>
      </c>
      <c r="AC30" s="63"/>
      <c r="AD30" s="65">
        <v>124.13919073350357</v>
      </c>
      <c r="AE30" s="65">
        <v>139.104163433457</v>
      </c>
      <c r="AF30" s="65">
        <v>136.3</v>
      </c>
      <c r="AG30" s="63">
        <v>121.1</v>
      </c>
      <c r="AH30" s="63">
        <v>129.5</v>
      </c>
      <c r="AI30" s="63"/>
      <c r="AJ30" s="65">
        <v>92.78826027977331</v>
      </c>
      <c r="AK30" s="65">
        <v>156.3413400038074</v>
      </c>
      <c r="AL30" s="65">
        <v>124.6</v>
      </c>
      <c r="AM30" s="63">
        <v>106.2</v>
      </c>
      <c r="AN30" s="62">
        <v>151.2</v>
      </c>
    </row>
    <row r="31" spans="1:40" ht="12.75">
      <c r="A31" s="72" t="s">
        <v>12</v>
      </c>
      <c r="B31" s="73">
        <v>0.641</v>
      </c>
      <c r="C31" s="72">
        <v>568.1</v>
      </c>
      <c r="D31" s="73">
        <v>87.7</v>
      </c>
      <c r="E31" s="74">
        <v>527.3</v>
      </c>
      <c r="F31" s="74">
        <f t="shared" si="11"/>
        <v>81.40153142052455</v>
      </c>
      <c r="G31" s="74">
        <v>479.9</v>
      </c>
      <c r="H31" s="74">
        <f t="shared" si="12"/>
        <v>74.08419292378102</v>
      </c>
      <c r="I31" s="74">
        <v>517.8</v>
      </c>
      <c r="J31" s="74">
        <f t="shared" si="13"/>
        <v>79.93497623657805</v>
      </c>
      <c r="K31" s="74">
        <v>697.8</v>
      </c>
      <c r="L31" s="74">
        <f t="shared" si="14"/>
        <v>107.72233761661677</v>
      </c>
      <c r="M31" s="74">
        <v>441.3</v>
      </c>
      <c r="N31" s="74">
        <f t="shared" si="15"/>
        <v>68.1253476500616</v>
      </c>
      <c r="O31" s="74">
        <v>782.1</v>
      </c>
      <c r="P31" s="74">
        <f t="shared" si="16"/>
        <v>120.73608519626823</v>
      </c>
      <c r="Q31" s="74">
        <f t="shared" si="7"/>
        <v>77.22637661454792</v>
      </c>
      <c r="R31" s="74">
        <v>674.1</v>
      </c>
      <c r="S31" s="74">
        <f t="shared" si="17"/>
        <v>104.063668368245</v>
      </c>
      <c r="T31" s="74">
        <f t="shared" si="8"/>
        <v>-13.808975834292292</v>
      </c>
      <c r="U31" s="74">
        <v>641.1</v>
      </c>
      <c r="V31" s="74">
        <f t="shared" si="18"/>
        <v>98.96931878190458</v>
      </c>
      <c r="W31" s="74">
        <f t="shared" si="10"/>
        <v>-4.895416110369377</v>
      </c>
      <c r="X31" s="74">
        <v>95.46502376342191</v>
      </c>
      <c r="Y31" s="74">
        <v>116.84585460306282</v>
      </c>
      <c r="Z31" s="74">
        <v>98.8</v>
      </c>
      <c r="AA31" s="71">
        <v>90.8</v>
      </c>
      <c r="AB31" s="71">
        <v>137.9</v>
      </c>
      <c r="AC31" s="71"/>
      <c r="AD31" s="74">
        <v>74.18154216867468</v>
      </c>
      <c r="AE31" s="74">
        <v>78.35839156626503</v>
      </c>
      <c r="AF31" s="74">
        <v>78.8</v>
      </c>
      <c r="AG31" s="71">
        <v>84.6</v>
      </c>
      <c r="AH31" s="71">
        <v>90.7</v>
      </c>
      <c r="AI31" s="71"/>
      <c r="AJ31" s="74">
        <v>128.69107458881436</v>
      </c>
      <c r="AK31" s="74">
        <v>149.11721931434778</v>
      </c>
      <c r="AL31" s="74">
        <v>125.4</v>
      </c>
      <c r="AM31" s="71">
        <v>107.4</v>
      </c>
      <c r="AN31" s="72">
        <v>151.9</v>
      </c>
    </row>
    <row r="32" spans="1:40" ht="12.75">
      <c r="A32" s="62" t="s">
        <v>13</v>
      </c>
      <c r="B32" s="64">
        <v>4.312</v>
      </c>
      <c r="C32" s="62">
        <v>4702.9</v>
      </c>
      <c r="D32" s="64">
        <v>87.7</v>
      </c>
      <c r="E32" s="65">
        <v>5663.9</v>
      </c>
      <c r="F32" s="65">
        <f t="shared" si="11"/>
        <v>105.62079355291417</v>
      </c>
      <c r="G32" s="65">
        <v>5788.4</v>
      </c>
      <c r="H32" s="65">
        <f t="shared" si="12"/>
        <v>107.94247804546133</v>
      </c>
      <c r="I32" s="65">
        <v>4187.2</v>
      </c>
      <c r="J32" s="65">
        <f t="shared" si="13"/>
        <v>78.08319122243724</v>
      </c>
      <c r="K32" s="65">
        <v>5082.6</v>
      </c>
      <c r="L32" s="65">
        <f t="shared" si="14"/>
        <v>94.78067150056351</v>
      </c>
      <c r="M32" s="65">
        <v>3879.8</v>
      </c>
      <c r="N32" s="65">
        <f t="shared" si="15"/>
        <v>72.3507750536903</v>
      </c>
      <c r="O32" s="65">
        <v>6291.4</v>
      </c>
      <c r="P32" s="65">
        <f t="shared" si="16"/>
        <v>117.32245635671609</v>
      </c>
      <c r="Q32" s="65">
        <f t="shared" si="7"/>
        <v>62.15784318779316</v>
      </c>
      <c r="R32" s="65">
        <v>7593.1</v>
      </c>
      <c r="S32" s="65">
        <f t="shared" si="17"/>
        <v>141.59664674987778</v>
      </c>
      <c r="T32" s="65">
        <f t="shared" si="8"/>
        <v>20.690148456623337</v>
      </c>
      <c r="U32" s="65">
        <v>8131.2</v>
      </c>
      <c r="V32" s="65">
        <f t="shared" si="18"/>
        <v>151.6311722554169</v>
      </c>
      <c r="W32" s="65">
        <f t="shared" si="10"/>
        <v>7.086697132923314</v>
      </c>
      <c r="X32" s="65">
        <v>138.70060175636314</v>
      </c>
      <c r="Y32" s="65">
        <v>108.78537072869935</v>
      </c>
      <c r="Z32" s="65">
        <v>134.3</v>
      </c>
      <c r="AA32" s="63">
        <v>123.2</v>
      </c>
      <c r="AB32" s="63">
        <v>152.5</v>
      </c>
      <c r="AC32" s="63"/>
      <c r="AD32" s="65">
        <v>107.04303365999148</v>
      </c>
      <c r="AE32" s="65">
        <v>91.83787814230932</v>
      </c>
      <c r="AF32" s="65">
        <v>99.3</v>
      </c>
      <c r="AG32" s="63">
        <v>88.1</v>
      </c>
      <c r="AH32" s="63">
        <v>108.8</v>
      </c>
      <c r="AI32" s="63"/>
      <c r="AJ32" s="65">
        <v>129.5746178092522</v>
      </c>
      <c r="AK32" s="65">
        <v>118.45370660690644</v>
      </c>
      <c r="AL32" s="65">
        <v>135.2</v>
      </c>
      <c r="AM32" s="63">
        <v>139.9</v>
      </c>
      <c r="AN32" s="62">
        <v>140.2</v>
      </c>
    </row>
    <row r="33" spans="1:40" ht="12.75">
      <c r="A33" s="72" t="s">
        <v>14</v>
      </c>
      <c r="B33" s="73">
        <v>0.245</v>
      </c>
      <c r="C33" s="72">
        <v>237.4</v>
      </c>
      <c r="D33" s="73">
        <v>79.1</v>
      </c>
      <c r="E33" s="74">
        <v>264.9</v>
      </c>
      <c r="F33" s="74">
        <f t="shared" si="11"/>
        <v>88.26280539174388</v>
      </c>
      <c r="G33" s="74">
        <v>240.8</v>
      </c>
      <c r="H33" s="74">
        <f t="shared" si="12"/>
        <v>80.23285593934288</v>
      </c>
      <c r="I33" s="74">
        <v>203.5</v>
      </c>
      <c r="J33" s="74">
        <f t="shared" si="13"/>
        <v>67.80475989890479</v>
      </c>
      <c r="K33" s="74">
        <v>209.1</v>
      </c>
      <c r="L33" s="74">
        <f t="shared" si="14"/>
        <v>69.67064026958718</v>
      </c>
      <c r="M33" s="74">
        <v>176.7</v>
      </c>
      <c r="N33" s="74">
        <f t="shared" si="15"/>
        <v>58.87518955349619</v>
      </c>
      <c r="O33" s="74">
        <v>196.5</v>
      </c>
      <c r="P33" s="74">
        <f t="shared" si="16"/>
        <v>65.4724094355518</v>
      </c>
      <c r="Q33" s="74">
        <f t="shared" si="7"/>
        <v>11.20543293718168</v>
      </c>
      <c r="R33" s="74">
        <v>169.7</v>
      </c>
      <c r="S33" s="74">
        <f t="shared" si="17"/>
        <v>56.5428390901432</v>
      </c>
      <c r="T33" s="74">
        <f t="shared" si="8"/>
        <v>-13.638676844783726</v>
      </c>
      <c r="U33" s="74">
        <v>172.5</v>
      </c>
      <c r="V33" s="74">
        <f t="shared" si="18"/>
        <v>57.4757792754844</v>
      </c>
      <c r="W33" s="74">
        <f t="shared" si="10"/>
        <v>1.6499705362404304</v>
      </c>
      <c r="X33" s="74">
        <v>55.94309182813815</v>
      </c>
      <c r="Y33" s="74">
        <v>54.44372367312552</v>
      </c>
      <c r="Z33" s="74">
        <v>56.4</v>
      </c>
      <c r="AA33" s="71">
        <v>51.2</v>
      </c>
      <c r="AB33" s="71">
        <v>48.8</v>
      </c>
      <c r="AC33" s="71"/>
      <c r="AD33" s="74">
        <v>47.8890918251669</v>
      </c>
      <c r="AE33" s="74">
        <v>51.33403451316287</v>
      </c>
      <c r="AF33" s="74">
        <v>44.8</v>
      </c>
      <c r="AG33" s="71">
        <v>37.5</v>
      </c>
      <c r="AH33" s="71">
        <v>39.4</v>
      </c>
      <c r="AI33" s="71"/>
      <c r="AJ33" s="74">
        <v>116.81802618511692</v>
      </c>
      <c r="AK33" s="74">
        <v>106.05775328094518</v>
      </c>
      <c r="AL33" s="74">
        <v>126</v>
      </c>
      <c r="AM33" s="71">
        <v>136.5</v>
      </c>
      <c r="AN33" s="72">
        <v>123.9</v>
      </c>
    </row>
    <row r="34" spans="1:40" ht="12.75">
      <c r="A34" s="62" t="s">
        <v>15</v>
      </c>
      <c r="B34" s="64">
        <v>0.478</v>
      </c>
      <c r="C34" s="62">
        <v>829</v>
      </c>
      <c r="D34" s="64">
        <v>135.6</v>
      </c>
      <c r="E34" s="65">
        <v>840.3</v>
      </c>
      <c r="F34" s="65">
        <f t="shared" si="11"/>
        <v>137.44834740651388</v>
      </c>
      <c r="G34" s="65">
        <v>765.1</v>
      </c>
      <c r="H34" s="65">
        <f t="shared" si="12"/>
        <v>125.14784077201449</v>
      </c>
      <c r="I34" s="65">
        <v>882.8</v>
      </c>
      <c r="J34" s="65">
        <f t="shared" si="13"/>
        <v>144.4000965018094</v>
      </c>
      <c r="K34" s="65">
        <v>652.7</v>
      </c>
      <c r="L34" s="65">
        <f t="shared" si="14"/>
        <v>106.76250904704463</v>
      </c>
      <c r="M34" s="65">
        <v>427.5</v>
      </c>
      <c r="N34" s="65">
        <f t="shared" si="15"/>
        <v>69.9264173703257</v>
      </c>
      <c r="O34" s="65">
        <v>796.7</v>
      </c>
      <c r="P34" s="65">
        <f t="shared" si="16"/>
        <v>130.3166706875754</v>
      </c>
      <c r="Q34" s="65">
        <f t="shared" si="7"/>
        <v>86.36257309941521</v>
      </c>
      <c r="R34" s="65">
        <v>793.4</v>
      </c>
      <c r="S34" s="65">
        <f t="shared" si="17"/>
        <v>129.77688781664656</v>
      </c>
      <c r="T34" s="65">
        <f t="shared" si="8"/>
        <v>-0.4142086105183851</v>
      </c>
      <c r="U34" s="65">
        <v>990.7</v>
      </c>
      <c r="V34" s="65">
        <f t="shared" si="18"/>
        <v>162.04936067551267</v>
      </c>
      <c r="W34" s="65">
        <f t="shared" si="10"/>
        <v>24.867658179984886</v>
      </c>
      <c r="X34" s="65">
        <v>124.6898431845597</v>
      </c>
      <c r="Y34" s="65">
        <v>172.33794933655005</v>
      </c>
      <c r="Z34" s="65">
        <v>191.6</v>
      </c>
      <c r="AA34" s="63">
        <v>165</v>
      </c>
      <c r="AB34" s="63">
        <v>220.9</v>
      </c>
      <c r="AC34" s="63"/>
      <c r="AD34" s="65">
        <v>91.70289990645465</v>
      </c>
      <c r="AE34" s="65">
        <v>114.83292797006551</v>
      </c>
      <c r="AF34" s="65">
        <v>126.4</v>
      </c>
      <c r="AG34" s="63">
        <v>107.2</v>
      </c>
      <c r="AH34" s="63">
        <v>128.5</v>
      </c>
      <c r="AI34" s="63"/>
      <c r="AJ34" s="65">
        <v>135.97153777225668</v>
      </c>
      <c r="AK34" s="65">
        <v>150.07711845636723</v>
      </c>
      <c r="AL34" s="65">
        <v>151.5</v>
      </c>
      <c r="AM34" s="63">
        <v>153.9</v>
      </c>
      <c r="AN34" s="62">
        <v>171.9</v>
      </c>
    </row>
    <row r="35" spans="1:40" ht="12.75">
      <c r="A35" s="72" t="s">
        <v>16</v>
      </c>
      <c r="B35" s="73">
        <v>0.229</v>
      </c>
      <c r="C35" s="72">
        <v>123.6</v>
      </c>
      <c r="D35" s="73">
        <v>34.6</v>
      </c>
      <c r="E35" s="74">
        <v>242.2</v>
      </c>
      <c r="F35" s="74">
        <f t="shared" si="11"/>
        <v>67.80032362459548</v>
      </c>
      <c r="G35" s="74">
        <v>260.4</v>
      </c>
      <c r="H35" s="74">
        <f t="shared" si="12"/>
        <v>72.89514563106798</v>
      </c>
      <c r="I35" s="74">
        <v>202</v>
      </c>
      <c r="J35" s="74">
        <f t="shared" si="13"/>
        <v>56.54692556634306</v>
      </c>
      <c r="K35" s="74">
        <v>220.6</v>
      </c>
      <c r="L35" s="74">
        <f t="shared" si="14"/>
        <v>61.753721682847925</v>
      </c>
      <c r="M35" s="74">
        <v>178.5</v>
      </c>
      <c r="N35" s="74">
        <f t="shared" si="15"/>
        <v>49.96844660194177</v>
      </c>
      <c r="O35" s="74">
        <v>134.9</v>
      </c>
      <c r="P35" s="74">
        <f t="shared" si="16"/>
        <v>37.76326860841426</v>
      </c>
      <c r="Q35" s="74">
        <f t="shared" si="7"/>
        <v>-24.42577030812325</v>
      </c>
      <c r="R35" s="74">
        <v>173.6</v>
      </c>
      <c r="S35" s="74">
        <f t="shared" si="17"/>
        <v>48.59676375404533</v>
      </c>
      <c r="T35" s="74">
        <f t="shared" si="8"/>
        <v>28.68791697553743</v>
      </c>
      <c r="U35" s="74">
        <v>228.6</v>
      </c>
      <c r="V35" s="74">
        <f t="shared" si="18"/>
        <v>63.99320388349518</v>
      </c>
      <c r="W35" s="74">
        <f t="shared" si="10"/>
        <v>31.682027649769594</v>
      </c>
      <c r="X35" s="74">
        <v>67.26844660194179</v>
      </c>
      <c r="Y35" s="74">
        <v>62.84546925566347</v>
      </c>
      <c r="Z35" s="74">
        <v>53</v>
      </c>
      <c r="AA35" s="71">
        <v>50.1</v>
      </c>
      <c r="AB35" s="71">
        <v>42.1</v>
      </c>
      <c r="AC35" s="71"/>
      <c r="AD35" s="74">
        <v>55.77750887383027</v>
      </c>
      <c r="AE35" s="74">
        <v>47.38868989996774</v>
      </c>
      <c r="AF35" s="74">
        <v>43.6</v>
      </c>
      <c r="AG35" s="71">
        <v>42.6</v>
      </c>
      <c r="AH35" s="71">
        <v>36.1</v>
      </c>
      <c r="AI35" s="71"/>
      <c r="AJ35" s="74">
        <v>120.60138209848029</v>
      </c>
      <c r="AK35" s="74">
        <v>132.61702188501786</v>
      </c>
      <c r="AL35" s="74">
        <v>121.5</v>
      </c>
      <c r="AM35" s="71">
        <v>117.5</v>
      </c>
      <c r="AN35" s="72">
        <v>116.7</v>
      </c>
    </row>
    <row r="36" spans="1:40" ht="12.75">
      <c r="A36" s="62" t="s">
        <v>17</v>
      </c>
      <c r="B36" s="64">
        <v>0.141</v>
      </c>
      <c r="C36" s="62">
        <v>143.5</v>
      </c>
      <c r="D36" s="64">
        <v>77.3</v>
      </c>
      <c r="E36" s="65">
        <v>141.2</v>
      </c>
      <c r="F36" s="65">
        <f t="shared" si="11"/>
        <v>76.06104529616724</v>
      </c>
      <c r="G36" s="65">
        <v>147.8</v>
      </c>
      <c r="H36" s="65">
        <f t="shared" si="12"/>
        <v>79.61630662020906</v>
      </c>
      <c r="I36" s="65">
        <v>113</v>
      </c>
      <c r="J36" s="65">
        <f t="shared" si="13"/>
        <v>60.870383275261325</v>
      </c>
      <c r="K36" s="65">
        <v>129.9</v>
      </c>
      <c r="L36" s="65">
        <f t="shared" si="14"/>
        <v>69.97400696864112</v>
      </c>
      <c r="M36" s="65">
        <v>86.2</v>
      </c>
      <c r="N36" s="65">
        <f t="shared" si="15"/>
        <v>46.433867595818825</v>
      </c>
      <c r="O36" s="65">
        <v>108.9</v>
      </c>
      <c r="P36" s="65">
        <f t="shared" si="16"/>
        <v>58.66181184668991</v>
      </c>
      <c r="Q36" s="65">
        <f t="shared" si="7"/>
        <v>26.334106728538288</v>
      </c>
      <c r="R36" s="65">
        <v>112.2</v>
      </c>
      <c r="S36" s="65">
        <f t="shared" si="17"/>
        <v>60.43944250871081</v>
      </c>
      <c r="T36" s="65">
        <f t="shared" si="8"/>
        <v>3.0303030303030276</v>
      </c>
      <c r="U36" s="65">
        <v>108</v>
      </c>
      <c r="V36" s="65">
        <f t="shared" si="18"/>
        <v>58.177003484320565</v>
      </c>
      <c r="W36" s="65">
        <f t="shared" si="10"/>
        <v>-3.7433155080213942</v>
      </c>
      <c r="X36" s="65">
        <v>65.12592334494775</v>
      </c>
      <c r="Y36" s="65">
        <v>58.9850174216028</v>
      </c>
      <c r="Z36" s="65">
        <v>63</v>
      </c>
      <c r="AA36" s="63">
        <v>53.8</v>
      </c>
      <c r="AB36" s="63">
        <v>58</v>
      </c>
      <c r="AC36" s="63"/>
      <c r="AD36" s="65">
        <v>75.71724390690856</v>
      </c>
      <c r="AE36" s="65">
        <v>65.80458127176105</v>
      </c>
      <c r="AF36" s="65">
        <v>63.5</v>
      </c>
      <c r="AG36" s="63">
        <v>60.6</v>
      </c>
      <c r="AH36" s="63">
        <v>59.9</v>
      </c>
      <c r="AI36" s="63"/>
      <c r="AJ36" s="65">
        <v>86.01200992605801</v>
      </c>
      <c r="AK36" s="65">
        <v>89.63664274073156</v>
      </c>
      <c r="AL36" s="65">
        <v>99.2</v>
      </c>
      <c r="AM36" s="63">
        <v>88.8</v>
      </c>
      <c r="AN36" s="62">
        <v>96.9</v>
      </c>
    </row>
    <row r="37" spans="1:40" ht="12.75">
      <c r="A37" s="72" t="s">
        <v>18</v>
      </c>
      <c r="B37" s="73">
        <v>0.592</v>
      </c>
      <c r="C37" s="72">
        <v>885</v>
      </c>
      <c r="D37" s="73">
        <v>116.3</v>
      </c>
      <c r="E37" s="74">
        <v>943.8</v>
      </c>
      <c r="F37" s="74">
        <f t="shared" si="11"/>
        <v>124.0270508474576</v>
      </c>
      <c r="G37" s="74">
        <v>693.6</v>
      </c>
      <c r="H37" s="74">
        <f t="shared" si="12"/>
        <v>91.14766101694914</v>
      </c>
      <c r="I37" s="74">
        <v>646.4</v>
      </c>
      <c r="J37" s="74">
        <f t="shared" si="13"/>
        <v>84.94499435028247</v>
      </c>
      <c r="K37" s="74">
        <v>679.5</v>
      </c>
      <c r="L37" s="74">
        <f t="shared" si="14"/>
        <v>89.29474576271186</v>
      </c>
      <c r="M37" s="74">
        <v>872.6</v>
      </c>
      <c r="N37" s="74">
        <f t="shared" si="15"/>
        <v>114.6704858757062</v>
      </c>
      <c r="O37" s="74">
        <v>930.4</v>
      </c>
      <c r="P37" s="74">
        <f t="shared" si="16"/>
        <v>122.26612429378528</v>
      </c>
      <c r="Q37" s="74">
        <f t="shared" si="7"/>
        <v>6.623882649553048</v>
      </c>
      <c r="R37" s="74">
        <v>1186.7</v>
      </c>
      <c r="S37" s="74">
        <f t="shared" si="17"/>
        <v>155.9471299435028</v>
      </c>
      <c r="T37" s="74">
        <f t="shared" si="8"/>
        <v>27.547291487532256</v>
      </c>
      <c r="U37" s="74">
        <v>1439</v>
      </c>
      <c r="V37" s="74">
        <f t="shared" si="18"/>
        <v>189.10248587570615</v>
      </c>
      <c r="W37" s="74">
        <f t="shared" si="10"/>
        <v>21.26063874610262</v>
      </c>
      <c r="X37" s="74">
        <v>161.30875706214684</v>
      </c>
      <c r="Y37" s="74">
        <v>192.26952542372874</v>
      </c>
      <c r="Z37" s="74">
        <v>152.2</v>
      </c>
      <c r="AA37" s="71">
        <v>111.8</v>
      </c>
      <c r="AB37" s="71">
        <v>85.6</v>
      </c>
      <c r="AC37" s="71"/>
      <c r="AD37" s="74">
        <v>174.9571641619824</v>
      </c>
      <c r="AE37" s="74">
        <v>154.49377079270397</v>
      </c>
      <c r="AF37" s="74">
        <v>146.5</v>
      </c>
      <c r="AG37" s="71">
        <v>119.3</v>
      </c>
      <c r="AH37" s="71">
        <v>75.1</v>
      </c>
      <c r="AI37" s="71"/>
      <c r="AJ37" s="74">
        <v>92.19900072957326</v>
      </c>
      <c r="AK37" s="74">
        <v>124.45131246211302</v>
      </c>
      <c r="AL37" s="74">
        <v>103.9</v>
      </c>
      <c r="AM37" s="71">
        <v>93.7</v>
      </c>
      <c r="AN37" s="74">
        <v>114</v>
      </c>
    </row>
    <row r="38" spans="1:40" ht="12.75">
      <c r="A38" s="62" t="s">
        <v>19</v>
      </c>
      <c r="B38" s="64">
        <v>2.131</v>
      </c>
      <c r="C38" s="62">
        <v>6463.1</v>
      </c>
      <c r="D38" s="64">
        <v>184.9</v>
      </c>
      <c r="E38" s="65">
        <v>7143</v>
      </c>
      <c r="F38" s="65">
        <f t="shared" si="11"/>
        <v>204.35096161284832</v>
      </c>
      <c r="G38" s="65">
        <v>7081.4</v>
      </c>
      <c r="H38" s="65">
        <f t="shared" si="12"/>
        <v>202.58867416564806</v>
      </c>
      <c r="I38" s="65">
        <v>5275.8</v>
      </c>
      <c r="J38" s="65">
        <f t="shared" si="13"/>
        <v>150.9330537977132</v>
      </c>
      <c r="K38" s="65">
        <v>5962.7</v>
      </c>
      <c r="L38" s="65">
        <f t="shared" si="14"/>
        <v>170.58427534774336</v>
      </c>
      <c r="M38" s="65">
        <v>4654.7</v>
      </c>
      <c r="N38" s="65">
        <f t="shared" si="15"/>
        <v>133.16427565719238</v>
      </c>
      <c r="O38" s="65">
        <v>7818.9</v>
      </c>
      <c r="P38" s="65">
        <f t="shared" si="16"/>
        <v>223.68748897587847</v>
      </c>
      <c r="Q38" s="65">
        <f t="shared" si="7"/>
        <v>67.97860227297141</v>
      </c>
      <c r="R38" s="65">
        <v>6876.3</v>
      </c>
      <c r="S38" s="65">
        <f t="shared" si="17"/>
        <v>196.72105800621995</v>
      </c>
      <c r="T38" s="65">
        <f t="shared" si="8"/>
        <v>-12.055404212868815</v>
      </c>
      <c r="U38" s="65">
        <v>8273.5</v>
      </c>
      <c r="V38" s="65">
        <f t="shared" si="18"/>
        <v>236.69294146771674</v>
      </c>
      <c r="W38" s="65">
        <f t="shared" si="10"/>
        <v>20.319066940069508</v>
      </c>
      <c r="X38" s="65">
        <v>253.20866457272825</v>
      </c>
      <c r="Y38" s="65">
        <v>313.7844347139918</v>
      </c>
      <c r="Z38" s="65">
        <v>283.4</v>
      </c>
      <c r="AA38" s="63">
        <v>285.1</v>
      </c>
      <c r="AB38" s="63">
        <v>364.4</v>
      </c>
      <c r="AC38" s="63"/>
      <c r="AD38" s="65">
        <v>222.74009882808588</v>
      </c>
      <c r="AE38" s="65">
        <v>237.5293546125338</v>
      </c>
      <c r="AF38" s="65">
        <v>254.532987212447</v>
      </c>
      <c r="AG38" s="63">
        <v>260.3</v>
      </c>
      <c r="AH38" s="63">
        <v>256.8</v>
      </c>
      <c r="AI38" s="63"/>
      <c r="AJ38" s="65">
        <v>113.6789764864738</v>
      </c>
      <c r="AK38" s="65">
        <v>132.10343421588794</v>
      </c>
      <c r="AL38" s="65">
        <v>111.4</v>
      </c>
      <c r="AM38" s="63">
        <v>109.5</v>
      </c>
      <c r="AN38" s="62">
        <v>141.9</v>
      </c>
    </row>
    <row r="39" spans="1:40" ht="12.75">
      <c r="A39" s="72" t="s">
        <v>72</v>
      </c>
      <c r="B39" s="74">
        <v>11.971</v>
      </c>
      <c r="C39" s="74">
        <f>SUM(C30:C38)</f>
        <v>21324.7</v>
      </c>
      <c r="D39" s="74">
        <v>130.3</v>
      </c>
      <c r="E39" s="74">
        <f>SUM(E30:E38)</f>
        <v>24748.199999999997</v>
      </c>
      <c r="F39" s="74">
        <f>((F30*$B$30+F31*$B$31+F32*$B$32+F33*$B$33+F34*$B$34+F35*$B$35+F36*$B$36+F37*$B$37+F38*$B$38))/$B$39</f>
        <v>151.2823455076778</v>
      </c>
      <c r="G39" s="74">
        <f>SUM(G30:G38)</f>
        <v>20715.5</v>
      </c>
      <c r="H39" s="74">
        <f>((H30*$B$30+H31*$B$31+H32*$B$32+H33*$B$33+H34*$B$34+H35*$B$35+H36*$B$36+H37*$B$37+H38*$B$38))/$B$39</f>
        <v>125.69009910173845</v>
      </c>
      <c r="I39" s="74">
        <f>SUM(I30:I38)</f>
        <v>18436.8</v>
      </c>
      <c r="J39" s="74">
        <f>((J30*$B$30+J31*$B$31+J32*$B$32+J33*$B$33+J34*$B$34+J35*$B$35+J36*$B$36+J37*$B$37+J38*$B$38))/$B$39</f>
        <v>113.01086513155218</v>
      </c>
      <c r="K39" s="74">
        <f>SUM(K30:K38)</f>
        <v>20662.4</v>
      </c>
      <c r="L39" s="74">
        <f>((L30*$B$30+L31*$B$31+L32*$B$32+L33*$B$33+L34*$B$34+L35*$B$35+L36*$B$36+L37*$B$37+L38*$B$38))/$B$39</f>
        <v>126.89009420998664</v>
      </c>
      <c r="M39" s="74">
        <f>SUM(M30:M38)</f>
        <v>14838.400000000001</v>
      </c>
      <c r="N39" s="74">
        <f>((N30*$B$30+N31*$B$31+N32*$B$32+N33*$B$33+N34*$B$34+N35*$B$35+N36*$B$36+N37*$B$37+N38*$B$38))/$B$39</f>
        <v>90.68343951476241</v>
      </c>
      <c r="O39" s="74">
        <f>SUM(O30:O38)</f>
        <v>25186.300000000003</v>
      </c>
      <c r="P39" s="74">
        <f>((P30*$B$30+P31*$B$31+P32*$B$32+P33*$B$33+P34*$B$34+P35*$B$35+P36*$B$36+P37*$B$37+P38*$B$38))/$B$39</f>
        <v>154.01255788145812</v>
      </c>
      <c r="Q39" s="74">
        <f t="shared" si="7"/>
        <v>69.8353731459274</v>
      </c>
      <c r="R39" s="74">
        <f>SUM(R30:R38)</f>
        <v>24353.5</v>
      </c>
      <c r="S39" s="74">
        <f>((S30*$B$30+S31*$B$31+S32*$B$32+S33*$B$33+S34*$B$34+S35*$B$35+S36*$B$36+S37*$B$37+S38*$B$38))/$B$39</f>
        <v>150.1897490755039</v>
      </c>
      <c r="T39" s="74">
        <f t="shared" si="8"/>
        <v>-2.4821409750863332</v>
      </c>
      <c r="U39" s="74">
        <f>SUM(U30:U38)</f>
        <v>27977.899999999998</v>
      </c>
      <c r="V39" s="74">
        <f>((V30*$B$30+V31*$B$31+V32*$B$32+V33*$B$33+V34*$B$34+V35*$B$35+V36*$B$36+V37*$B$37+V38*$B$38))/$B$39</f>
        <v>171.5814831151621</v>
      </c>
      <c r="W39" s="74">
        <f t="shared" si="10"/>
        <v>14.243138543965529</v>
      </c>
      <c r="X39" s="74">
        <v>147.1021508054877</v>
      </c>
      <c r="Y39" s="74">
        <v>180.20488887591</v>
      </c>
      <c r="Z39" s="74">
        <v>167.9</v>
      </c>
      <c r="AA39" s="71">
        <v>150.7</v>
      </c>
      <c r="AB39" s="71">
        <v>196.7</v>
      </c>
      <c r="AC39" s="71"/>
      <c r="AD39" s="74">
        <v>126.0513541551029</v>
      </c>
      <c r="AE39" s="74">
        <v>126.90666646250664</v>
      </c>
      <c r="AF39" s="74">
        <v>131</v>
      </c>
      <c r="AG39" s="71">
        <v>123.4</v>
      </c>
      <c r="AH39" s="71">
        <v>129.4</v>
      </c>
      <c r="AI39" s="71"/>
      <c r="AJ39" s="74">
        <v>116.70017493384668</v>
      </c>
      <c r="AK39" s="74">
        <v>141.9979689791551</v>
      </c>
      <c r="AL39" s="74">
        <v>128.1</v>
      </c>
      <c r="AM39" s="71">
        <v>122.1</v>
      </c>
      <c r="AN39" s="74">
        <v>152</v>
      </c>
    </row>
    <row r="40" spans="1:40" ht="12.75">
      <c r="A40" s="62" t="s">
        <v>20</v>
      </c>
      <c r="B40" s="64">
        <v>2.778</v>
      </c>
      <c r="C40" s="62">
        <v>12717.3</v>
      </c>
      <c r="D40" s="64">
        <v>114.6</v>
      </c>
      <c r="E40" s="65">
        <v>13509</v>
      </c>
      <c r="F40" s="65">
        <f>E40/C40*D40</f>
        <v>121.73428322049492</v>
      </c>
      <c r="G40" s="65">
        <v>12129</v>
      </c>
      <c r="H40" s="65">
        <f>G40/E40*F40</f>
        <v>109.29862470807483</v>
      </c>
      <c r="I40" s="65">
        <v>12678.4</v>
      </c>
      <c r="J40" s="65">
        <f>I40/G40*H40</f>
        <v>114.24945861149773</v>
      </c>
      <c r="K40" s="65">
        <v>12962.9</v>
      </c>
      <c r="L40" s="65">
        <f>K40/I40*J40</f>
        <v>116.81318676134087</v>
      </c>
      <c r="M40" s="65">
        <v>12535</v>
      </c>
      <c r="N40" s="65">
        <f>M40/K40*L40</f>
        <v>112.95723148781583</v>
      </c>
      <c r="O40" s="65">
        <v>12178.2</v>
      </c>
      <c r="P40" s="65">
        <f>O40/M40*N40</f>
        <v>109.74198296808287</v>
      </c>
      <c r="Q40" s="65">
        <f t="shared" si="7"/>
        <v>-2.8464299960111683</v>
      </c>
      <c r="R40" s="65">
        <v>12832.9</v>
      </c>
      <c r="S40" s="65">
        <f>R40/O40*P40</f>
        <v>115.64171168408389</v>
      </c>
      <c r="T40" s="65">
        <f t="shared" si="8"/>
        <v>5.375999737235371</v>
      </c>
      <c r="U40" s="65">
        <v>14811.1</v>
      </c>
      <c r="V40" s="65">
        <f t="shared" si="18"/>
        <v>133.46795782123564</v>
      </c>
      <c r="W40" s="65">
        <f t="shared" si="10"/>
        <v>15.415065963266294</v>
      </c>
      <c r="X40" s="65">
        <v>142.7397324903871</v>
      </c>
      <c r="Y40" s="65">
        <v>91.4</v>
      </c>
      <c r="Z40" s="65">
        <v>91.4</v>
      </c>
      <c r="AA40" s="63">
        <v>97.5</v>
      </c>
      <c r="AB40" s="63">
        <v>97.7</v>
      </c>
      <c r="AC40" s="63"/>
      <c r="AD40" s="65">
        <v>123.53474476088121</v>
      </c>
      <c r="AE40" s="65">
        <v>121.39163890381514</v>
      </c>
      <c r="AF40" s="65">
        <v>121.39163890381514</v>
      </c>
      <c r="AG40" s="63">
        <v>120.9</v>
      </c>
      <c r="AH40" s="63">
        <v>120.9</v>
      </c>
      <c r="AI40" s="63"/>
      <c r="AJ40" s="65">
        <v>115.5462236690413</v>
      </c>
      <c r="AK40" s="65">
        <v>75.3</v>
      </c>
      <c r="AL40" s="65">
        <v>75.3</v>
      </c>
      <c r="AM40" s="63">
        <v>80.7</v>
      </c>
      <c r="AN40" s="62">
        <v>80.8</v>
      </c>
    </row>
    <row r="41" spans="1:40" ht="12.75">
      <c r="A41" s="72" t="s">
        <v>21</v>
      </c>
      <c r="B41" s="73">
        <v>0.73</v>
      </c>
      <c r="C41" s="72">
        <v>4065.1</v>
      </c>
      <c r="D41" s="73">
        <v>98.3</v>
      </c>
      <c r="E41" s="74">
        <v>4178.6</v>
      </c>
      <c r="F41" s="74">
        <f>E41/C41*D41</f>
        <v>101.04459422892427</v>
      </c>
      <c r="G41" s="74">
        <v>3922.3</v>
      </c>
      <c r="H41" s="74">
        <f>G41/E41*F41</f>
        <v>94.84688937541513</v>
      </c>
      <c r="I41" s="74">
        <v>3248.4</v>
      </c>
      <c r="J41" s="74">
        <f>I41/G41*H41</f>
        <v>78.55101227522078</v>
      </c>
      <c r="K41" s="74">
        <v>3399</v>
      </c>
      <c r="L41" s="74">
        <f>K41/I41*J41</f>
        <v>82.1927381860225</v>
      </c>
      <c r="M41" s="74">
        <v>2932.4</v>
      </c>
      <c r="N41" s="74">
        <f>M41/K41*L41</f>
        <v>70.90967503874445</v>
      </c>
      <c r="O41" s="74">
        <v>4668</v>
      </c>
      <c r="P41" s="74">
        <f>O41/M41*N41</f>
        <v>112.87899436668226</v>
      </c>
      <c r="Q41" s="74">
        <f t="shared" si="7"/>
        <v>59.18701404992497</v>
      </c>
      <c r="R41" s="74">
        <v>5585.6</v>
      </c>
      <c r="S41" s="74">
        <f>R41/O41*P41</f>
        <v>135.06789008880472</v>
      </c>
      <c r="T41" s="74">
        <f t="shared" si="8"/>
        <v>19.657240788346186</v>
      </c>
      <c r="U41" s="74">
        <v>6289.7</v>
      </c>
      <c r="V41" s="74">
        <f t="shared" si="18"/>
        <v>152.09404688691546</v>
      </c>
      <c r="W41" s="74">
        <f t="shared" si="10"/>
        <v>12.60562875966771</v>
      </c>
      <c r="X41" s="74">
        <v>186.07139799758926</v>
      </c>
      <c r="Y41" s="74">
        <v>212.8112420358663</v>
      </c>
      <c r="Z41" s="74">
        <v>183.2</v>
      </c>
      <c r="AA41" s="71">
        <v>197.5</v>
      </c>
      <c r="AB41" s="71">
        <v>271.3</v>
      </c>
      <c r="AC41" s="71"/>
      <c r="AD41" s="74">
        <v>121.69681770237219</v>
      </c>
      <c r="AE41" s="74">
        <v>125.2793846361005</v>
      </c>
      <c r="AF41" s="74">
        <v>125.18090397001731</v>
      </c>
      <c r="AG41" s="71">
        <v>134.8</v>
      </c>
      <c r="AH41" s="71">
        <v>149.5</v>
      </c>
      <c r="AI41" s="71"/>
      <c r="AJ41" s="74">
        <v>152.89750505444994</v>
      </c>
      <c r="AK41" s="74">
        <v>169.86932259766434</v>
      </c>
      <c r="AL41" s="74">
        <v>146.3</v>
      </c>
      <c r="AM41" s="71">
        <v>146.5</v>
      </c>
      <c r="AN41" s="72">
        <v>181.5</v>
      </c>
    </row>
    <row r="42" spans="1:40" ht="12.75">
      <c r="A42" s="62"/>
      <c r="B42" s="64"/>
      <c r="C42" s="62"/>
      <c r="D42" s="64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3"/>
      <c r="AB42" s="63"/>
      <c r="AC42" s="63"/>
      <c r="AD42" s="65"/>
      <c r="AE42" s="65"/>
      <c r="AF42" s="65"/>
      <c r="AG42" s="63"/>
      <c r="AH42" s="63"/>
      <c r="AI42" s="63"/>
      <c r="AJ42" s="65"/>
      <c r="AK42" s="65"/>
      <c r="AL42" s="65"/>
      <c r="AM42" s="63"/>
      <c r="AN42" s="62"/>
    </row>
    <row r="43" spans="1:40" s="4" customFormat="1" ht="12.75">
      <c r="A43" s="68" t="s">
        <v>78</v>
      </c>
      <c r="B43" s="69">
        <v>6.846</v>
      </c>
      <c r="C43" s="69">
        <f>C44+C47+C48</f>
        <v>21896.5</v>
      </c>
      <c r="D43" s="69">
        <v>108</v>
      </c>
      <c r="E43" s="69">
        <f>E44+E47+E48</f>
        <v>22120.2</v>
      </c>
      <c r="F43" s="69">
        <f>((F44*$B$44+F47*$B$47+F48*$B$48))/$B$43</f>
        <v>119.1983904589539</v>
      </c>
      <c r="G43" s="69">
        <f>G44+G47+G48</f>
        <v>22112.899999999998</v>
      </c>
      <c r="H43" s="69">
        <f>((H44*$B$44+H47*$B$47+H48*$B$48))/$B$43</f>
        <v>113.34689121188947</v>
      </c>
      <c r="I43" s="69">
        <f>I44+I47+I48</f>
        <v>20104.6</v>
      </c>
      <c r="J43" s="69">
        <f>((J44*$B$44+J47*$B$47+J48*$B$48))/$B$43</f>
        <v>95.63688343557702</v>
      </c>
      <c r="K43" s="69">
        <f>K44+K47+K48</f>
        <v>21698.6</v>
      </c>
      <c r="L43" s="69">
        <f>((L44*$B$44+L47*$B$47+L48*$B$48))/$B$43</f>
        <v>101.14097480861687</v>
      </c>
      <c r="M43" s="69">
        <f>M44+M47+M48</f>
        <v>19923.4</v>
      </c>
      <c r="N43" s="69">
        <f>((N44*$B$44+N47*$B$47+N48*$B$48))/$B$43</f>
        <v>88.63492220602632</v>
      </c>
      <c r="O43" s="69">
        <f>O44+O47+O48</f>
        <v>24926.2</v>
      </c>
      <c r="P43" s="69">
        <f>((P47*$B$45+P48*$B$46))/$B$47</f>
        <v>184.29055087208513</v>
      </c>
      <c r="Q43" s="69">
        <f>(P43/N43-1)*100</f>
        <v>107.9209258442325</v>
      </c>
      <c r="R43" s="69">
        <f>R44+R47+R48</f>
        <v>26725.999999999996</v>
      </c>
      <c r="S43" s="69">
        <f>((S47*$B$45+S48*$B$46))/$B$47</f>
        <v>169.5482545021595</v>
      </c>
      <c r="T43" s="69">
        <f>(S43/P43-1)*100</f>
        <v>-7.999485757768543</v>
      </c>
      <c r="U43" s="69">
        <f>U44+U47+U48</f>
        <v>29363.3</v>
      </c>
      <c r="V43" s="69">
        <f>((V47*$B$45+V48*$B$46))/$B$47</f>
        <v>178.69011466054803</v>
      </c>
      <c r="W43" s="69">
        <f>(V43/S43-1)*100</f>
        <v>5.391892818496746</v>
      </c>
      <c r="X43" s="69">
        <v>186.05588912787857</v>
      </c>
      <c r="Y43" s="69">
        <v>203.54572624891256</v>
      </c>
      <c r="Z43" s="69">
        <v>179.1</v>
      </c>
      <c r="AA43" s="70">
        <v>196.6</v>
      </c>
      <c r="AB43" s="70">
        <v>239.3</v>
      </c>
      <c r="AC43" s="70"/>
      <c r="AD43" s="69">
        <v>118.26833898305088</v>
      </c>
      <c r="AE43" s="69">
        <v>121.69144067796613</v>
      </c>
      <c r="AF43" s="69">
        <v>120.9</v>
      </c>
      <c r="AG43" s="70">
        <v>129.4</v>
      </c>
      <c r="AH43" s="70">
        <v>141.9</v>
      </c>
      <c r="AI43" s="70"/>
      <c r="AJ43" s="69">
        <v>157.31673474719415</v>
      </c>
      <c r="AK43" s="69">
        <v>167.2</v>
      </c>
      <c r="AL43" s="69">
        <v>148.2</v>
      </c>
      <c r="AM43" s="70">
        <v>152</v>
      </c>
      <c r="AN43" s="68">
        <v>168.6</v>
      </c>
    </row>
    <row r="44" spans="1:40" ht="12.75">
      <c r="A44" s="62" t="s">
        <v>22</v>
      </c>
      <c r="B44" s="64">
        <v>6.399</v>
      </c>
      <c r="C44" s="62">
        <v>10851.4</v>
      </c>
      <c r="D44" s="64">
        <v>102.2</v>
      </c>
      <c r="E44" s="65">
        <v>12287.1</v>
      </c>
      <c r="F44" s="65">
        <f>E44/C44*D44</f>
        <v>115.721623016385</v>
      </c>
      <c r="G44" s="65">
        <v>11529.6</v>
      </c>
      <c r="H44" s="65">
        <f>G44/E44*F44</f>
        <v>108.58738227325509</v>
      </c>
      <c r="I44" s="65">
        <v>9523.8</v>
      </c>
      <c r="J44" s="65">
        <f>I44/G44*H44</f>
        <v>89.69647787382274</v>
      </c>
      <c r="K44" s="65">
        <v>9997</v>
      </c>
      <c r="L44" s="65">
        <f>K44/I44*J44</f>
        <v>94.15314153012517</v>
      </c>
      <c r="M44" s="65">
        <v>8623.7</v>
      </c>
      <c r="N44" s="65">
        <f>M44/K44*L44</f>
        <v>81.2192104244614</v>
      </c>
      <c r="O44" s="65">
        <v>13729</v>
      </c>
      <c r="P44" s="65">
        <f>O44/M44*N44</f>
        <v>129.3016384982583</v>
      </c>
      <c r="Q44" s="65">
        <f t="shared" si="7"/>
        <v>59.20080707816826</v>
      </c>
      <c r="R44" s="65">
        <v>16428.6</v>
      </c>
      <c r="S44" s="65">
        <f>R44/O44*P44</f>
        <v>154.726848148626</v>
      </c>
      <c r="T44" s="65">
        <f t="shared" si="8"/>
        <v>19.663486051423984</v>
      </c>
      <c r="U44" s="65">
        <v>18499</v>
      </c>
      <c r="V44" s="65">
        <f t="shared" si="18"/>
        <v>174.2261643658883</v>
      </c>
      <c r="W44" s="65">
        <f t="shared" si="10"/>
        <v>12.60241286536894</v>
      </c>
      <c r="X44" s="65">
        <v>213.14945168365375</v>
      </c>
      <c r="Y44" s="65">
        <v>243.7800670881177</v>
      </c>
      <c r="Z44" s="65">
        <v>209.8</v>
      </c>
      <c r="AA44" s="63">
        <v>226.2</v>
      </c>
      <c r="AB44" s="63">
        <v>310.8</v>
      </c>
      <c r="AC44" s="63"/>
      <c r="AD44" s="65">
        <v>121.67369536782283</v>
      </c>
      <c r="AE44" s="65">
        <v>125.25558161562401</v>
      </c>
      <c r="AF44" s="65">
        <v>125.15711966081815</v>
      </c>
      <c r="AG44" s="63">
        <v>134.8</v>
      </c>
      <c r="AH44" s="63">
        <v>149.5</v>
      </c>
      <c r="AI44" s="63"/>
      <c r="AJ44" s="65">
        <v>175.18120990678986</v>
      </c>
      <c r="AK44" s="65">
        <v>194.62611082371862</v>
      </c>
      <c r="AL44" s="65">
        <v>167.6</v>
      </c>
      <c r="AM44" s="63">
        <v>167.8</v>
      </c>
      <c r="AN44" s="62">
        <v>207.9</v>
      </c>
    </row>
    <row r="45" spans="1:40" ht="12.75">
      <c r="A45" s="72" t="s">
        <v>23</v>
      </c>
      <c r="B45" s="73">
        <v>0.368</v>
      </c>
      <c r="C45" s="72">
        <v>9959.8</v>
      </c>
      <c r="D45" s="73">
        <v>212.7</v>
      </c>
      <c r="E45" s="74">
        <v>8836.5</v>
      </c>
      <c r="F45" s="74">
        <f>E45/C45*D45</f>
        <v>188.71097311190988</v>
      </c>
      <c r="G45" s="74">
        <v>9428.3</v>
      </c>
      <c r="H45" s="74">
        <f>G45/E45*F45</f>
        <v>201.3493654491054</v>
      </c>
      <c r="I45" s="74">
        <v>9317</v>
      </c>
      <c r="J45" s="74">
        <f>I45/G45*H45</f>
        <v>198.97245928633106</v>
      </c>
      <c r="K45" s="74">
        <v>10583.9</v>
      </c>
      <c r="L45" s="74">
        <f>K45/I45*J45</f>
        <v>226.028186308962</v>
      </c>
      <c r="M45" s="74">
        <v>10273.7</v>
      </c>
      <c r="N45" s="74">
        <f>M45/K45*L45</f>
        <v>219.40360147794132</v>
      </c>
      <c r="O45" s="74">
        <v>10251.6</v>
      </c>
      <c r="P45" s="74">
        <f>O45/M45*N45</f>
        <v>218.93163718146948</v>
      </c>
      <c r="Q45" s="74">
        <f t="shared" si="7"/>
        <v>-0.2151123743150074</v>
      </c>
      <c r="R45" s="74">
        <v>9399.3</v>
      </c>
      <c r="S45" s="74">
        <f>R45/O45*P45</f>
        <v>200.73004578405184</v>
      </c>
      <c r="T45" s="74">
        <f t="shared" si="8"/>
        <v>-8.313824183542096</v>
      </c>
      <c r="U45" s="74">
        <v>9969.5</v>
      </c>
      <c r="V45" s="74">
        <f t="shared" si="18"/>
        <v>212.90715175003513</v>
      </c>
      <c r="W45" s="74">
        <f t="shared" si="10"/>
        <v>6.066409200685174</v>
      </c>
      <c r="X45" s="74">
        <v>220.3304453904697</v>
      </c>
      <c r="Y45" s="74">
        <v>218.2589278901183</v>
      </c>
      <c r="Z45" s="74">
        <v>205.8</v>
      </c>
      <c r="AA45" s="71">
        <v>239.8</v>
      </c>
      <c r="AB45" s="71">
        <v>213.8</v>
      </c>
      <c r="AC45" s="71"/>
      <c r="AD45" s="74">
        <v>103.58530287984111</v>
      </c>
      <c r="AE45" s="74">
        <v>106.35489352311596</v>
      </c>
      <c r="AF45" s="74">
        <v>102.6</v>
      </c>
      <c r="AG45" s="71">
        <v>106</v>
      </c>
      <c r="AH45" s="71">
        <v>101.1</v>
      </c>
      <c r="AI45" s="71"/>
      <c r="AJ45" s="74">
        <v>212.70435019729862</v>
      </c>
      <c r="AK45" s="74">
        <v>205.21756983629555</v>
      </c>
      <c r="AL45" s="74">
        <v>200.5</v>
      </c>
      <c r="AM45" s="71">
        <v>226.3</v>
      </c>
      <c r="AN45" s="72">
        <v>211.5</v>
      </c>
    </row>
    <row r="46" spans="1:40" ht="12.75">
      <c r="A46" s="62" t="s">
        <v>24</v>
      </c>
      <c r="B46" s="64">
        <v>0.059</v>
      </c>
      <c r="C46" s="62">
        <v>1057.1</v>
      </c>
      <c r="D46" s="64">
        <v>90.3</v>
      </c>
      <c r="E46" s="65">
        <v>974.4</v>
      </c>
      <c r="F46" s="65">
        <f>E46/C46*D46</f>
        <v>83.23556900955445</v>
      </c>
      <c r="G46" s="65">
        <v>1129.8</v>
      </c>
      <c r="H46" s="65">
        <f>G46/E46*F46</f>
        <v>96.51020717056099</v>
      </c>
      <c r="I46" s="65">
        <v>1239.3</v>
      </c>
      <c r="J46" s="65">
        <f>I46/G46*H46</f>
        <v>105.86395799829727</v>
      </c>
      <c r="K46" s="65">
        <v>1094.4</v>
      </c>
      <c r="L46" s="65">
        <f>K46/I46*J46</f>
        <v>93.48625484816957</v>
      </c>
      <c r="M46" s="65">
        <v>1001.7</v>
      </c>
      <c r="N46" s="65">
        <f>M46/K46*L46</f>
        <v>85.56760003783941</v>
      </c>
      <c r="O46" s="65">
        <v>921.3</v>
      </c>
      <c r="P46" s="65">
        <f>O46/M46*N46</f>
        <v>78.6996405259673</v>
      </c>
      <c r="Q46" s="65">
        <f t="shared" si="7"/>
        <v>-8.026355196166524</v>
      </c>
      <c r="R46" s="65">
        <v>873</v>
      </c>
      <c r="S46" s="65">
        <f>R46/O46*P46</f>
        <v>74.57373947592473</v>
      </c>
      <c r="T46" s="65">
        <f t="shared" si="8"/>
        <v>-5.242591989579948</v>
      </c>
      <c r="U46" s="65">
        <v>870.1</v>
      </c>
      <c r="V46" s="65">
        <f t="shared" si="18"/>
        <v>74.3260145681582</v>
      </c>
      <c r="W46" s="65">
        <f t="shared" si="10"/>
        <v>-0.33218785796104155</v>
      </c>
      <c r="X46" s="65">
        <v>81.65525494276798</v>
      </c>
      <c r="Y46" s="65">
        <v>84.60232712136981</v>
      </c>
      <c r="Z46" s="65">
        <v>62.4</v>
      </c>
      <c r="AA46" s="63">
        <v>50.1</v>
      </c>
      <c r="AB46" s="63">
        <v>52.2</v>
      </c>
      <c r="AC46" s="63"/>
      <c r="AD46" s="65">
        <v>67.16379052369076</v>
      </c>
      <c r="AE46" s="65">
        <v>69.05306733167082</v>
      </c>
      <c r="AF46" s="65">
        <v>54.5</v>
      </c>
      <c r="AG46" s="63">
        <v>44.5</v>
      </c>
      <c r="AH46" s="63">
        <v>46.6</v>
      </c>
      <c r="AI46" s="63"/>
      <c r="AJ46" s="65">
        <v>121.57630518778659</v>
      </c>
      <c r="AK46" s="65">
        <v>122.51784082959543</v>
      </c>
      <c r="AL46" s="65">
        <v>114.6</v>
      </c>
      <c r="AM46" s="63">
        <v>112.7</v>
      </c>
      <c r="AN46" s="65">
        <v>112</v>
      </c>
    </row>
    <row r="47" spans="1:40" ht="12.75">
      <c r="A47" s="72" t="s">
        <v>73</v>
      </c>
      <c r="B47" s="74">
        <v>0.428</v>
      </c>
      <c r="C47" s="74">
        <f>C45+C46</f>
        <v>11016.9</v>
      </c>
      <c r="D47" s="74">
        <v>195.7</v>
      </c>
      <c r="E47" s="74">
        <f>E45+E46</f>
        <v>9810.9</v>
      </c>
      <c r="F47" s="74">
        <f>((F45*$B$45+F46*$B$46))/$B$47</f>
        <v>173.73022588024892</v>
      </c>
      <c r="G47" s="74">
        <f>G45+G46</f>
        <v>10558.099999999999</v>
      </c>
      <c r="H47" s="74">
        <f>((H45*$B$45+H46*$B$46))/$B$47</f>
        <v>186.42679604750907</v>
      </c>
      <c r="I47" s="74">
        <f>I45+I46</f>
        <v>10556.3</v>
      </c>
      <c r="J47" s="74">
        <f>((J45*$B$45+J46*$B$46))/$B$47</f>
        <v>185.67251995156394</v>
      </c>
      <c r="K47" s="74">
        <f>K45+K46</f>
        <v>11678.3</v>
      </c>
      <c r="L47" s="74">
        <f>((L45*$B$45+L46*$B$46))/$B$47</f>
        <v>207.22911588257014</v>
      </c>
      <c r="M47" s="74">
        <f>M45+M46</f>
        <v>11275.400000000001</v>
      </c>
      <c r="N47" s="74">
        <f>((N45*$B$45+N46*$B$46))/$B$47</f>
        <v>200.44162090213769</v>
      </c>
      <c r="O47" s="74">
        <f>O45+O46</f>
        <v>11172.9</v>
      </c>
      <c r="P47" s="74">
        <f>((P45*$B$45+P46*$B$46))/$B$47</f>
        <v>199.089068396759</v>
      </c>
      <c r="Q47" s="74">
        <f t="shared" si="7"/>
        <v>-0.6747862541178762</v>
      </c>
      <c r="R47" s="74">
        <f>R45+R46</f>
        <v>10272.3</v>
      </c>
      <c r="S47" s="74">
        <f>((S45*$B$45+S46*$B$46))/$B$47</f>
        <v>182.8703445738566</v>
      </c>
      <c r="T47" s="74">
        <f t="shared" si="8"/>
        <v>-8.146466279394371</v>
      </c>
      <c r="U47" s="74">
        <f>U45+U46</f>
        <v>10839.6</v>
      </c>
      <c r="V47" s="74">
        <f>((V45*$B$45+V46*$B$46))/$B$47</f>
        <v>193.30623061573425</v>
      </c>
      <c r="W47" s="74">
        <f t="shared" si="10"/>
        <v>5.706713172218492</v>
      </c>
      <c r="X47" s="74">
        <v>200.69921482550507</v>
      </c>
      <c r="Y47" s="74">
        <v>199.58649408332516</v>
      </c>
      <c r="Z47" s="74">
        <v>184.5</v>
      </c>
      <c r="AA47" s="71">
        <v>210.4</v>
      </c>
      <c r="AB47" s="71">
        <v>189.1</v>
      </c>
      <c r="AC47" s="71"/>
      <c r="AD47" s="74">
        <v>95.72355439103724</v>
      </c>
      <c r="AE47" s="74">
        <v>98.30320744488618</v>
      </c>
      <c r="AF47" s="74">
        <v>92.2</v>
      </c>
      <c r="AG47" s="71">
        <v>92.7</v>
      </c>
      <c r="AH47" s="71">
        <v>89.3</v>
      </c>
      <c r="AI47" s="71"/>
      <c r="AJ47" s="74">
        <v>209.6654434765712</v>
      </c>
      <c r="AK47" s="74">
        <v>203.03151776123235</v>
      </c>
      <c r="AL47" s="74">
        <v>200.1</v>
      </c>
      <c r="AM47" s="71">
        <v>227</v>
      </c>
      <c r="AN47" s="72">
        <v>211.8</v>
      </c>
    </row>
    <row r="48" spans="1:40" ht="12.75">
      <c r="A48" s="62" t="s">
        <v>87</v>
      </c>
      <c r="B48" s="64">
        <v>0.02</v>
      </c>
      <c r="C48" s="62">
        <v>28.2</v>
      </c>
      <c r="D48" s="64">
        <v>74.5</v>
      </c>
      <c r="E48" s="65">
        <v>22.2</v>
      </c>
      <c r="F48" s="65">
        <f>E48/C48*D48</f>
        <v>58.64893617021277</v>
      </c>
      <c r="G48" s="65">
        <v>25.2</v>
      </c>
      <c r="H48" s="65">
        <f>G48/E48*F48</f>
        <v>66.57446808510639</v>
      </c>
      <c r="I48" s="65">
        <v>24.5</v>
      </c>
      <c r="J48" s="65">
        <f>I48/G48*H48</f>
        <v>64.72517730496455</v>
      </c>
      <c r="K48" s="65">
        <v>23.3</v>
      </c>
      <c r="L48" s="65">
        <f>K48/I48*J48</f>
        <v>61.5549645390071</v>
      </c>
      <c r="M48" s="65">
        <v>24.3</v>
      </c>
      <c r="N48" s="65">
        <f>M48/K48*L48</f>
        <v>64.1968085106383</v>
      </c>
      <c r="O48" s="65">
        <v>24.3</v>
      </c>
      <c r="P48" s="65">
        <f>((P46*$B$45+P47*$B$46))/$B$47</f>
        <v>95.11150174991762</v>
      </c>
      <c r="Q48" s="65">
        <f>(P48/N48-1)*100</f>
        <v>48.156121708381065</v>
      </c>
      <c r="R48" s="65">
        <v>25.1</v>
      </c>
      <c r="S48" s="65">
        <f>((S46*$B$45+S47*$B$46))/$B$47</f>
        <v>89.32823938550898</v>
      </c>
      <c r="T48" s="65">
        <f t="shared" si="8"/>
        <v>-6.080507886012487</v>
      </c>
      <c r="U48" s="65">
        <v>24.7</v>
      </c>
      <c r="V48" s="65">
        <f>((V46*$B$45+V47*$B$46))/$B$47</f>
        <v>90.55383403600592</v>
      </c>
      <c r="W48" s="65">
        <f t="shared" si="10"/>
        <v>1.3720125448881904</v>
      </c>
      <c r="X48" s="65">
        <v>97.87473713468088</v>
      </c>
      <c r="Y48" s="65">
        <v>93</v>
      </c>
      <c r="Z48" s="65">
        <v>87.8</v>
      </c>
      <c r="AA48" s="63">
        <v>69</v>
      </c>
      <c r="AB48" s="63">
        <v>109.9</v>
      </c>
      <c r="AC48" s="63"/>
      <c r="AD48" s="65">
        <v>54.16204379562043</v>
      </c>
      <c r="AE48" s="65">
        <v>51.38868613138685</v>
      </c>
      <c r="AF48" s="65">
        <v>45</v>
      </c>
      <c r="AG48" s="63">
        <v>45</v>
      </c>
      <c r="AH48" s="63">
        <v>47.6</v>
      </c>
      <c r="AI48" s="63"/>
      <c r="AJ48" s="65">
        <v>180.70724491861787</v>
      </c>
      <c r="AK48" s="65">
        <v>182.68583412439995</v>
      </c>
      <c r="AL48" s="65">
        <v>195.2</v>
      </c>
      <c r="AM48" s="63">
        <v>179.4</v>
      </c>
      <c r="AN48" s="62">
        <v>230.9</v>
      </c>
    </row>
    <row r="49" spans="1:40" ht="12.75">
      <c r="A49" s="75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4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6"/>
      <c r="AB49" s="76"/>
      <c r="AC49" s="76"/>
      <c r="AD49" s="72"/>
      <c r="AE49" s="72"/>
      <c r="AF49" s="72"/>
      <c r="AG49" s="76"/>
      <c r="AH49" s="76"/>
      <c r="AI49" s="76"/>
      <c r="AJ49" s="72"/>
      <c r="AK49" s="72"/>
      <c r="AL49" s="72"/>
      <c r="AM49" s="71"/>
      <c r="AN49" s="72"/>
    </row>
    <row r="50" spans="1:40" ht="12.75">
      <c r="A50" s="62" t="s">
        <v>84</v>
      </c>
      <c r="B50" s="64">
        <v>1.422</v>
      </c>
      <c r="C50" s="62">
        <v>808.2</v>
      </c>
      <c r="D50" s="64">
        <v>108.8</v>
      </c>
      <c r="E50" s="65">
        <v>808.2</v>
      </c>
      <c r="F50" s="65">
        <f>E50/C50*D50</f>
        <v>108.8</v>
      </c>
      <c r="G50" s="65">
        <v>835.4</v>
      </c>
      <c r="H50" s="65">
        <f>G50/E50*F50</f>
        <v>112.46166790398414</v>
      </c>
      <c r="I50" s="65">
        <v>846.9</v>
      </c>
      <c r="J50" s="65">
        <f>I50/G50*H50</f>
        <v>114.00979955456569</v>
      </c>
      <c r="K50" s="65">
        <v>853.9</v>
      </c>
      <c r="L50" s="65">
        <f>K50/I50*J50</f>
        <v>114.95214055926749</v>
      </c>
      <c r="M50" s="65">
        <v>838.5</v>
      </c>
      <c r="N50" s="65">
        <f>M50/K50*L50</f>
        <v>112.87899034892352</v>
      </c>
      <c r="O50" s="65">
        <v>878.1</v>
      </c>
      <c r="P50" s="65">
        <f>O50/M50*N50</f>
        <v>118.20994803266518</v>
      </c>
      <c r="Q50" s="65">
        <f t="shared" si="7"/>
        <v>4.722719141323806</v>
      </c>
      <c r="R50" s="65">
        <v>893</v>
      </c>
      <c r="S50" s="65">
        <f>R50/O50*P50</f>
        <v>120.21578817124472</v>
      </c>
      <c r="T50" s="65">
        <f t="shared" si="8"/>
        <v>1.6968454617924955</v>
      </c>
      <c r="U50" s="65">
        <v>946</v>
      </c>
      <c r="V50" s="65">
        <f t="shared" si="18"/>
        <v>127.35065577827268</v>
      </c>
      <c r="W50" s="65">
        <f t="shared" si="10"/>
        <v>5.935050391937291</v>
      </c>
      <c r="X50" s="65">
        <v>132.17005691660478</v>
      </c>
      <c r="Y50" s="65">
        <v>132.8</v>
      </c>
      <c r="Z50" s="65">
        <v>132</v>
      </c>
      <c r="AA50" s="63">
        <v>132</v>
      </c>
      <c r="AB50" s="63">
        <v>132</v>
      </c>
      <c r="AC50" s="63"/>
      <c r="AD50" s="65">
        <v>135.33286615276802</v>
      </c>
      <c r="AE50" s="65">
        <v>137.8</v>
      </c>
      <c r="AF50" s="65">
        <v>137.8</v>
      </c>
      <c r="AG50" s="63">
        <v>137.8</v>
      </c>
      <c r="AH50" s="63">
        <v>137.8</v>
      </c>
      <c r="AI50" s="63"/>
      <c r="AJ50" s="65">
        <v>97.66294077257407</v>
      </c>
      <c r="AK50" s="65">
        <v>96.3</v>
      </c>
      <c r="AL50" s="65">
        <v>95.8</v>
      </c>
      <c r="AM50" s="63">
        <v>95.8</v>
      </c>
      <c r="AN50" s="62">
        <v>95.8</v>
      </c>
    </row>
    <row r="51" spans="1:40" ht="12.75">
      <c r="A51" s="72" t="s">
        <v>85</v>
      </c>
      <c r="B51" s="73">
        <v>0.639</v>
      </c>
      <c r="C51" s="72">
        <v>228.3</v>
      </c>
      <c r="D51" s="73">
        <v>121.8</v>
      </c>
      <c r="E51" s="74">
        <v>265</v>
      </c>
      <c r="F51" s="74">
        <f>E51/C51*D51</f>
        <v>141.37976346911958</v>
      </c>
      <c r="G51" s="74">
        <v>292</v>
      </c>
      <c r="H51" s="74">
        <f>G51/E51*F51</f>
        <v>155.784494086728</v>
      </c>
      <c r="I51" s="74">
        <v>301.2</v>
      </c>
      <c r="J51" s="74">
        <f>I51/G51*H51</f>
        <v>160.6927726675427</v>
      </c>
      <c r="K51" s="74">
        <v>300.6</v>
      </c>
      <c r="L51" s="74">
        <f>K51/I51*J51</f>
        <v>160.37266754270698</v>
      </c>
      <c r="M51" s="74">
        <v>275.3</v>
      </c>
      <c r="N51" s="74">
        <f>M51/K51*L51</f>
        <v>146.8749014454665</v>
      </c>
      <c r="O51" s="74">
        <v>267.2</v>
      </c>
      <c r="P51" s="74">
        <f>O51/M51*N51</f>
        <v>142.55348226018396</v>
      </c>
      <c r="Q51" s="74">
        <f t="shared" si="7"/>
        <v>-2.942244823828555</v>
      </c>
      <c r="R51" s="74">
        <v>286.5</v>
      </c>
      <c r="S51" s="74">
        <f>R51/O51*P51</f>
        <v>152.850197109067</v>
      </c>
      <c r="T51" s="74">
        <f t="shared" si="8"/>
        <v>7.223053892215581</v>
      </c>
      <c r="U51" s="74">
        <v>279</v>
      </c>
      <c r="V51" s="74">
        <f t="shared" si="18"/>
        <v>148.84888304862022</v>
      </c>
      <c r="W51" s="74">
        <f t="shared" si="10"/>
        <v>-2.617801047120427</v>
      </c>
      <c r="X51" s="74">
        <v>138.01865965834426</v>
      </c>
      <c r="Y51" s="74">
        <v>139.8</v>
      </c>
      <c r="Z51" s="74">
        <v>139.9</v>
      </c>
      <c r="AA51" s="71">
        <v>154.5</v>
      </c>
      <c r="AB51" s="71">
        <v>161.1</v>
      </c>
      <c r="AC51" s="71"/>
      <c r="AD51" s="74">
        <v>117.94782608695657</v>
      </c>
      <c r="AE51" s="74">
        <v>119.8</v>
      </c>
      <c r="AF51" s="74">
        <v>121.9</v>
      </c>
      <c r="AG51" s="71">
        <v>123.7</v>
      </c>
      <c r="AH51" s="71">
        <v>125.4</v>
      </c>
      <c r="AI51" s="71"/>
      <c r="AJ51" s="74">
        <v>117.01670495952214</v>
      </c>
      <c r="AK51" s="74">
        <v>116.7</v>
      </c>
      <c r="AL51" s="74">
        <v>114.8</v>
      </c>
      <c r="AM51" s="71">
        <v>125</v>
      </c>
      <c r="AN51" s="72">
        <v>128.5</v>
      </c>
    </row>
    <row r="52" spans="1:40" ht="12.75">
      <c r="A52" s="62" t="s">
        <v>86</v>
      </c>
      <c r="B52" s="64">
        <v>0.572</v>
      </c>
      <c r="C52" s="62">
        <v>542.5</v>
      </c>
      <c r="D52" s="64">
        <v>137.1</v>
      </c>
      <c r="E52" s="65">
        <v>542.5</v>
      </c>
      <c r="F52" s="65">
        <f>E52/C52*D52</f>
        <v>137.1</v>
      </c>
      <c r="G52" s="65">
        <v>622.3</v>
      </c>
      <c r="H52" s="65">
        <f>G52/E52*F52</f>
        <v>157.26696774193547</v>
      </c>
      <c r="I52" s="65">
        <v>630.4</v>
      </c>
      <c r="J52" s="65">
        <f>I52/G52*H52</f>
        <v>159.3139907834101</v>
      </c>
      <c r="K52" s="65">
        <v>631.4</v>
      </c>
      <c r="L52" s="65">
        <f>K52/I52*J52</f>
        <v>159.56670967741934</v>
      </c>
      <c r="M52" s="65">
        <v>649.4</v>
      </c>
      <c r="N52" s="65">
        <f>M52/K52*L52</f>
        <v>164.11564976958525</v>
      </c>
      <c r="O52" s="65">
        <v>711.7</v>
      </c>
      <c r="P52" s="65">
        <f>O52/M52*N52</f>
        <v>179.86003686635945</v>
      </c>
      <c r="Q52" s="65">
        <f t="shared" si="7"/>
        <v>9.593470896211898</v>
      </c>
      <c r="R52" s="65">
        <v>749.7</v>
      </c>
      <c r="S52" s="65">
        <f>R52/O52*P52</f>
        <v>189.4633548387097</v>
      </c>
      <c r="T52" s="65">
        <f t="shared" si="8"/>
        <v>5.339328368694685</v>
      </c>
      <c r="U52" s="65">
        <v>802.6</v>
      </c>
      <c r="V52" s="65">
        <f t="shared" si="18"/>
        <v>202.83218433179727</v>
      </c>
      <c r="W52" s="65">
        <f t="shared" si="10"/>
        <v>7.0561557956515975</v>
      </c>
      <c r="X52" s="65">
        <v>215.54394470046083</v>
      </c>
      <c r="Y52" s="65">
        <v>208.6</v>
      </c>
      <c r="Z52" s="65">
        <v>216.5</v>
      </c>
      <c r="AA52" s="63">
        <v>210.1</v>
      </c>
      <c r="AB52" s="63">
        <v>210.1</v>
      </c>
      <c r="AC52" s="63"/>
      <c r="AD52" s="65">
        <v>98.63938098147018</v>
      </c>
      <c r="AE52" s="65">
        <v>138.1</v>
      </c>
      <c r="AF52" s="65">
        <v>143.8</v>
      </c>
      <c r="AG52" s="63">
        <v>149.2</v>
      </c>
      <c r="AH52" s="63">
        <v>149.2</v>
      </c>
      <c r="AI52" s="63"/>
      <c r="AJ52" s="65">
        <v>218.51713033453814</v>
      </c>
      <c r="AK52" s="65">
        <v>151.1</v>
      </c>
      <c r="AL52" s="65">
        <v>151.9</v>
      </c>
      <c r="AM52" s="63">
        <v>140.9</v>
      </c>
      <c r="AN52" s="62">
        <v>140.9</v>
      </c>
    </row>
    <row r="53" spans="1:40" ht="12.75">
      <c r="A53" s="72"/>
      <c r="B53" s="73"/>
      <c r="C53" s="72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1"/>
      <c r="AB53" s="71"/>
      <c r="AC53" s="71"/>
      <c r="AD53" s="74"/>
      <c r="AE53" s="74"/>
      <c r="AF53" s="74"/>
      <c r="AG53" s="71"/>
      <c r="AH53" s="71"/>
      <c r="AI53" s="71"/>
      <c r="AJ53" s="74"/>
      <c r="AK53" s="74"/>
      <c r="AL53" s="74"/>
      <c r="AM53" s="71"/>
      <c r="AN53" s="72"/>
    </row>
    <row r="54" spans="1:40" s="4" customFormat="1" ht="12.75">
      <c r="A54" s="59" t="s">
        <v>74</v>
      </c>
      <c r="B54" s="60">
        <v>3.884</v>
      </c>
      <c r="C54" s="60">
        <f>SUM(C55:C62)</f>
        <v>2895.6</v>
      </c>
      <c r="D54" s="60">
        <v>124.5</v>
      </c>
      <c r="E54" s="60">
        <f>SUM(E55:E62)</f>
        <v>3007.1400000000003</v>
      </c>
      <c r="F54" s="60">
        <f>((F55*$B$55+F56*$B$56+F57*$B$57+F58*$B$58+F59*$B$59+F60*$B$60+F61*$B$61+F62*$B$62))/$B$54</f>
        <v>127.70590034268348</v>
      </c>
      <c r="G54" s="60">
        <f>SUM(G55:G62)</f>
        <v>3171.92</v>
      </c>
      <c r="H54" s="60">
        <f>((H55*$B$55+H56*$B$56+H57*$B$57+H58*$B$58+H59*$B$59+H60*$B$60+H61*$B$61+H62*$B$62))/$B$54</f>
        <v>134.54360910979517</v>
      </c>
      <c r="I54" s="60">
        <f>SUM(I55:I62)</f>
        <v>2915.67</v>
      </c>
      <c r="J54" s="60">
        <f>((J55*$B$55+J56*$B$56+J57*$B$57+J58*$B$58+J59*$B$59+J60*$B$60+J61*$B$61+J62*$B$62))/$B$54</f>
        <v>131.52646529028323</v>
      </c>
      <c r="K54" s="60">
        <f>SUM(K55:K62)</f>
        <v>3140.34</v>
      </c>
      <c r="L54" s="60">
        <f>((L55*$B$55+L56*$B$56+L57*$B$57+L58*$B$58+L59*$B$59+L60*$B$60+L61*$B$61+L62*$B$62))/$B$54</f>
        <v>141.09468572705953</v>
      </c>
      <c r="M54" s="60">
        <f>SUM(M55:M62)</f>
        <v>2831</v>
      </c>
      <c r="N54" s="60">
        <f>((N55*$B$55+N56*$B$56+N57*$B$57+N58*$B$58+N59*$B$59+N60*$B$60+N61*$B$61+N62*$B$62))/$B$54</f>
        <v>132.42383774908572</v>
      </c>
      <c r="O54" s="60">
        <f>SUM(O55:O62)</f>
        <v>3712.5</v>
      </c>
      <c r="P54" s="60">
        <f>SUM(P55:P62)</f>
        <v>1328.4777170017333</v>
      </c>
      <c r="Q54" s="60">
        <f>(P54/N54-1)*100</f>
        <v>903.2013416790628</v>
      </c>
      <c r="R54" s="60">
        <f>SUM(R55:R62)</f>
        <v>3699.7999999999997</v>
      </c>
      <c r="S54" s="60">
        <f>R54/O54*P54</f>
        <v>1323.9331602324612</v>
      </c>
      <c r="T54" s="60">
        <f>(S54/P54-1)*100</f>
        <v>-0.34208754208755465</v>
      </c>
      <c r="U54" s="60">
        <f>SUM(U55:U62)</f>
        <v>3672.9000000000005</v>
      </c>
      <c r="V54" s="60">
        <f>U54/R54*S54</f>
        <v>1314.3072880203815</v>
      </c>
      <c r="W54" s="60">
        <f>(V54/S54-1)*100</f>
        <v>-0.7270663279095979</v>
      </c>
      <c r="X54" s="60">
        <v>1427.6707198711958</v>
      </c>
      <c r="Y54" s="60">
        <v>1571.4504765557201</v>
      </c>
      <c r="Z54" s="60">
        <v>1463</v>
      </c>
      <c r="AA54" s="61">
        <v>1430.3</v>
      </c>
      <c r="AB54" s="61">
        <v>1790.6</v>
      </c>
      <c r="AC54" s="61"/>
      <c r="AD54" s="60">
        <v>121.33824881682511</v>
      </c>
      <c r="AE54" s="60">
        <v>125.94548537587418</v>
      </c>
      <c r="AF54" s="60">
        <v>126.5</v>
      </c>
      <c r="AG54" s="61">
        <v>122</v>
      </c>
      <c r="AH54" s="61">
        <v>136.6</v>
      </c>
      <c r="AI54" s="61"/>
      <c r="AJ54" s="60">
        <v>1176.6040253526644</v>
      </c>
      <c r="AK54" s="60">
        <v>1247.7227523208574</v>
      </c>
      <c r="AL54" s="60">
        <v>1156.8</v>
      </c>
      <c r="AM54" s="61">
        <v>1172.1</v>
      </c>
      <c r="AN54" s="59">
        <v>1310.8</v>
      </c>
    </row>
    <row r="55" spans="1:40" ht="12.75">
      <c r="A55" s="72" t="s">
        <v>25</v>
      </c>
      <c r="B55" s="73">
        <v>0.162</v>
      </c>
      <c r="C55" s="72">
        <v>57.33</v>
      </c>
      <c r="D55" s="73">
        <v>111.5</v>
      </c>
      <c r="E55" s="74">
        <v>75.67</v>
      </c>
      <c r="F55" s="74">
        <f aca="true" t="shared" si="19" ref="F55:F62">E55/C55*D55</f>
        <v>147.16910866910865</v>
      </c>
      <c r="G55" s="74">
        <v>59.02</v>
      </c>
      <c r="H55" s="74">
        <f aca="true" t="shared" si="20" ref="H55:H62">G55/E55*F55</f>
        <v>114.78684807256235</v>
      </c>
      <c r="I55" s="74">
        <v>63.67</v>
      </c>
      <c r="J55" s="74">
        <f aca="true" t="shared" si="21" ref="J55:J62">I55/G55*H55</f>
        <v>123.83054247339959</v>
      </c>
      <c r="K55" s="74">
        <v>62.44</v>
      </c>
      <c r="L55" s="74">
        <f aca="true" t="shared" si="22" ref="L55:L62">K55/I55*J55</f>
        <v>121.4383394383394</v>
      </c>
      <c r="M55" s="74">
        <v>71.7</v>
      </c>
      <c r="N55" s="74">
        <f aca="true" t="shared" si="23" ref="N55:N62">M55/K55*L55</f>
        <v>139.44793301936156</v>
      </c>
      <c r="O55" s="74">
        <v>73.2</v>
      </c>
      <c r="P55" s="74">
        <f aca="true" t="shared" si="24" ref="P55:P65">O55/M55*N55</f>
        <v>142.3652537938252</v>
      </c>
      <c r="Q55" s="74">
        <f t="shared" si="7"/>
        <v>2.092050209205021</v>
      </c>
      <c r="R55" s="74">
        <v>73</v>
      </c>
      <c r="S55" s="74">
        <f aca="true" t="shared" si="25" ref="S55:S62">R55/O55*P55</f>
        <v>141.97627769056336</v>
      </c>
      <c r="T55" s="74">
        <f t="shared" si="8"/>
        <v>-0.2732240437158473</v>
      </c>
      <c r="U55" s="74">
        <v>92.9</v>
      </c>
      <c r="V55" s="74">
        <f t="shared" si="18"/>
        <v>180.67939996511421</v>
      </c>
      <c r="W55" s="74">
        <f t="shared" si="10"/>
        <v>27.260273972602754</v>
      </c>
      <c r="X55" s="74">
        <v>134.196755625327</v>
      </c>
      <c r="Y55" s="74">
        <v>91.5</v>
      </c>
      <c r="Z55" s="74">
        <v>92.2</v>
      </c>
      <c r="AA55" s="71">
        <v>99.2</v>
      </c>
      <c r="AB55" s="71">
        <v>101.1</v>
      </c>
      <c r="AC55" s="71"/>
      <c r="AD55" s="74">
        <v>130.77177326061812</v>
      </c>
      <c r="AE55" s="74">
        <v>104.72373712334053</v>
      </c>
      <c r="AF55" s="74">
        <v>126.9</v>
      </c>
      <c r="AG55" s="71">
        <v>104.2</v>
      </c>
      <c r="AH55" s="71">
        <v>97.8</v>
      </c>
      <c r="AI55" s="71"/>
      <c r="AJ55" s="74">
        <v>102.61905324009268</v>
      </c>
      <c r="AK55" s="74">
        <v>87.4</v>
      </c>
      <c r="AL55" s="74">
        <v>72.7</v>
      </c>
      <c r="AM55" s="71">
        <v>95.2</v>
      </c>
      <c r="AN55" s="72">
        <v>103.4</v>
      </c>
    </row>
    <row r="56" spans="1:40" ht="12.75">
      <c r="A56" s="62" t="s">
        <v>79</v>
      </c>
      <c r="B56" s="64">
        <v>1.131</v>
      </c>
      <c r="C56" s="62">
        <v>870.1</v>
      </c>
      <c r="D56" s="64">
        <v>114.5</v>
      </c>
      <c r="E56" s="65">
        <v>921.3</v>
      </c>
      <c r="F56" s="65">
        <f t="shared" si="19"/>
        <v>121.23761636593494</v>
      </c>
      <c r="G56" s="65">
        <v>1052.8</v>
      </c>
      <c r="H56" s="65">
        <f t="shared" si="20"/>
        <v>138.5422365245374</v>
      </c>
      <c r="I56" s="65">
        <v>983.7</v>
      </c>
      <c r="J56" s="65">
        <f t="shared" si="21"/>
        <v>129.44908631191817</v>
      </c>
      <c r="K56" s="65">
        <v>1069</v>
      </c>
      <c r="L56" s="65">
        <f t="shared" si="22"/>
        <v>140.6740604528215</v>
      </c>
      <c r="M56" s="65">
        <v>894.6</v>
      </c>
      <c r="N56" s="65">
        <f t="shared" si="23"/>
        <v>117.72405470635557</v>
      </c>
      <c r="O56" s="65">
        <v>1235.7</v>
      </c>
      <c r="P56" s="65">
        <f t="shared" si="24"/>
        <v>162.61079186300424</v>
      </c>
      <c r="Q56" s="65">
        <f t="shared" si="7"/>
        <v>38.12877263581489</v>
      </c>
      <c r="R56" s="65">
        <v>1185.5</v>
      </c>
      <c r="S56" s="65">
        <f t="shared" si="25"/>
        <v>156.00476956671645</v>
      </c>
      <c r="T56" s="65">
        <f t="shared" si="8"/>
        <v>-4.0624747106903</v>
      </c>
      <c r="U56" s="65">
        <v>1014.6</v>
      </c>
      <c r="V56" s="65">
        <f aca="true" t="shared" si="26" ref="V56:V62">U56/R56*S56</f>
        <v>133.5153430640156</v>
      </c>
      <c r="W56" s="65">
        <f t="shared" si="10"/>
        <v>-14.415858287642347</v>
      </c>
      <c r="X56" s="65">
        <v>163.45299390874607</v>
      </c>
      <c r="Y56" s="65">
        <v>170.795942995058</v>
      </c>
      <c r="Z56" s="65">
        <v>167.1</v>
      </c>
      <c r="AA56" s="63">
        <v>158.3</v>
      </c>
      <c r="AB56" s="63">
        <v>160.9</v>
      </c>
      <c r="AC56" s="63"/>
      <c r="AD56" s="65">
        <v>83.61970021413279</v>
      </c>
      <c r="AE56" s="65">
        <v>88.28715203426125</v>
      </c>
      <c r="AF56" s="65">
        <v>85.4</v>
      </c>
      <c r="AG56" s="63">
        <v>84</v>
      </c>
      <c r="AH56" s="63">
        <v>86.8</v>
      </c>
      <c r="AI56" s="63"/>
      <c r="AJ56" s="65">
        <v>195.47187264505456</v>
      </c>
      <c r="AK56" s="65">
        <v>193.4</v>
      </c>
      <c r="AL56" s="65">
        <v>195.8</v>
      </c>
      <c r="AM56" s="63">
        <v>188.4</v>
      </c>
      <c r="AN56" s="62">
        <v>185.5</v>
      </c>
    </row>
    <row r="57" spans="1:40" ht="12.75">
      <c r="A57" s="72" t="s">
        <v>43</v>
      </c>
      <c r="B57" s="73">
        <v>0.264</v>
      </c>
      <c r="C57" s="72">
        <v>252.11</v>
      </c>
      <c r="D57" s="73">
        <v>132.2</v>
      </c>
      <c r="E57" s="74">
        <v>263.17</v>
      </c>
      <c r="F57" s="74">
        <f t="shared" si="19"/>
        <v>137.99957954860972</v>
      </c>
      <c r="G57" s="74">
        <v>282.6</v>
      </c>
      <c r="H57" s="74">
        <f t="shared" si="20"/>
        <v>148.18817182975684</v>
      </c>
      <c r="I57" s="74">
        <v>288</v>
      </c>
      <c r="J57" s="74">
        <f t="shared" si="21"/>
        <v>151.0197929475229</v>
      </c>
      <c r="K57" s="74">
        <v>322.1</v>
      </c>
      <c r="L57" s="74">
        <f t="shared" si="22"/>
        <v>168.90095593193448</v>
      </c>
      <c r="M57" s="74">
        <v>280.2</v>
      </c>
      <c r="N57" s="74">
        <f t="shared" si="23"/>
        <v>146.92967355519414</v>
      </c>
      <c r="O57" s="74">
        <v>301.9</v>
      </c>
      <c r="P57" s="74">
        <f t="shared" si="24"/>
        <v>158.30859545436513</v>
      </c>
      <c r="Q57" s="74">
        <f t="shared" si="7"/>
        <v>7.7444682369735895</v>
      </c>
      <c r="R57" s="74">
        <v>359</v>
      </c>
      <c r="S57" s="74">
        <f t="shared" si="25"/>
        <v>188.25036690333582</v>
      </c>
      <c r="T57" s="74">
        <f t="shared" si="8"/>
        <v>18.91354753229546</v>
      </c>
      <c r="U57" s="74">
        <v>391.2</v>
      </c>
      <c r="V57" s="74">
        <f t="shared" si="26"/>
        <v>205.13521875371856</v>
      </c>
      <c r="W57" s="74">
        <f t="shared" si="10"/>
        <v>8.969359331476312</v>
      </c>
      <c r="X57" s="74">
        <v>206.2888421720677</v>
      </c>
      <c r="Y57" s="74">
        <v>200.6255999365356</v>
      </c>
      <c r="Z57" s="74">
        <v>199.3</v>
      </c>
      <c r="AA57" s="71">
        <v>202</v>
      </c>
      <c r="AB57" s="71">
        <v>368.1</v>
      </c>
      <c r="AC57" s="71"/>
      <c r="AD57" s="74">
        <v>176.20153500066158</v>
      </c>
      <c r="AE57" s="74">
        <v>172.88011115522028</v>
      </c>
      <c r="AF57" s="74">
        <v>180.4</v>
      </c>
      <c r="AG57" s="71">
        <v>179.4</v>
      </c>
      <c r="AH57" s="71">
        <v>247.4</v>
      </c>
      <c r="AI57" s="71"/>
      <c r="AJ57" s="74">
        <v>117.07550798084316</v>
      </c>
      <c r="AK57" s="74">
        <v>116.04897671335024</v>
      </c>
      <c r="AL57" s="74">
        <v>110.5</v>
      </c>
      <c r="AM57" s="71">
        <v>112.6</v>
      </c>
      <c r="AN57" s="72">
        <v>148.8</v>
      </c>
    </row>
    <row r="58" spans="1:40" ht="12.75">
      <c r="A58" s="62" t="s">
        <v>41</v>
      </c>
      <c r="B58" s="64">
        <v>0.553</v>
      </c>
      <c r="C58" s="62">
        <v>549.2</v>
      </c>
      <c r="D58" s="64">
        <v>110.7</v>
      </c>
      <c r="E58" s="65">
        <v>598.4</v>
      </c>
      <c r="F58" s="65">
        <f t="shared" si="19"/>
        <v>120.61704297159504</v>
      </c>
      <c r="G58" s="65">
        <v>668.5</v>
      </c>
      <c r="H58" s="65">
        <f t="shared" si="20"/>
        <v>134.74681354697742</v>
      </c>
      <c r="I58" s="65">
        <v>714.3</v>
      </c>
      <c r="J58" s="65">
        <f t="shared" si="21"/>
        <v>143.9785324107793</v>
      </c>
      <c r="K58" s="65">
        <v>562.8</v>
      </c>
      <c r="L58" s="65">
        <f t="shared" si="22"/>
        <v>113.44129643117262</v>
      </c>
      <c r="M58" s="65">
        <v>522.2</v>
      </c>
      <c r="N58" s="65">
        <f t="shared" si="23"/>
        <v>105.25772032046615</v>
      </c>
      <c r="O58" s="65">
        <v>564.9</v>
      </c>
      <c r="P58" s="65">
        <f t="shared" si="24"/>
        <v>113.86458485069193</v>
      </c>
      <c r="Q58" s="65">
        <f t="shared" si="7"/>
        <v>8.176943699731897</v>
      </c>
      <c r="R58" s="65">
        <v>718.1</v>
      </c>
      <c r="S58" s="65">
        <f t="shared" si="25"/>
        <v>144.74448288419524</v>
      </c>
      <c r="T58" s="65">
        <f t="shared" si="8"/>
        <v>27.11984422021598</v>
      </c>
      <c r="U58" s="65">
        <v>851.7</v>
      </c>
      <c r="V58" s="65">
        <f t="shared" si="26"/>
        <v>171.67368900218506</v>
      </c>
      <c r="W58" s="65">
        <f t="shared" si="10"/>
        <v>18.60465116279071</v>
      </c>
      <c r="X58" s="65">
        <v>158.59206117989808</v>
      </c>
      <c r="Y58" s="65">
        <v>160.12396212672982</v>
      </c>
      <c r="Z58" s="65">
        <v>165.5</v>
      </c>
      <c r="AA58" s="63">
        <v>159.8</v>
      </c>
      <c r="AB58" s="63">
        <v>200.2</v>
      </c>
      <c r="AC58" s="63"/>
      <c r="AD58" s="65">
        <v>134.290264853257</v>
      </c>
      <c r="AE58" s="65">
        <v>131.88282032927705</v>
      </c>
      <c r="AF58" s="65">
        <v>136.2</v>
      </c>
      <c r="AG58" s="63">
        <v>136.2</v>
      </c>
      <c r="AH58" s="63">
        <v>146.7</v>
      </c>
      <c r="AI58" s="63"/>
      <c r="AJ58" s="65">
        <v>118.09646913214176</v>
      </c>
      <c r="AK58" s="65">
        <v>121.41381396526249</v>
      </c>
      <c r="AL58" s="65">
        <v>121.5</v>
      </c>
      <c r="AM58" s="63">
        <v>117.4</v>
      </c>
      <c r="AN58" s="62">
        <v>136.4</v>
      </c>
    </row>
    <row r="59" spans="1:40" ht="12.75">
      <c r="A59" s="72" t="s">
        <v>44</v>
      </c>
      <c r="B59" s="73">
        <v>0.995</v>
      </c>
      <c r="C59" s="72">
        <v>333.51</v>
      </c>
      <c r="D59" s="73">
        <v>128.6</v>
      </c>
      <c r="E59" s="74">
        <v>330.11</v>
      </c>
      <c r="F59" s="74">
        <f t="shared" si="19"/>
        <v>127.28897484333304</v>
      </c>
      <c r="G59" s="74">
        <v>334.4</v>
      </c>
      <c r="H59" s="74">
        <f t="shared" si="20"/>
        <v>128.94318011453927</v>
      </c>
      <c r="I59" s="74">
        <v>373.1</v>
      </c>
      <c r="J59" s="74">
        <f t="shared" si="21"/>
        <v>143.86573116248388</v>
      </c>
      <c r="K59" s="74">
        <v>403.1</v>
      </c>
      <c r="L59" s="74">
        <f t="shared" si="22"/>
        <v>155.43360019189828</v>
      </c>
      <c r="M59" s="74">
        <v>415.9</v>
      </c>
      <c r="N59" s="74">
        <f t="shared" si="23"/>
        <v>160.3692243111151</v>
      </c>
      <c r="O59" s="74">
        <v>439.2</v>
      </c>
      <c r="P59" s="74">
        <f t="shared" si="24"/>
        <v>169.35360259062696</v>
      </c>
      <c r="Q59" s="74">
        <f t="shared" si="7"/>
        <v>5.602308247174803</v>
      </c>
      <c r="R59" s="74">
        <v>452.7</v>
      </c>
      <c r="S59" s="74">
        <f t="shared" si="25"/>
        <v>174.55914365386346</v>
      </c>
      <c r="T59" s="74">
        <f t="shared" si="8"/>
        <v>3.073770491803285</v>
      </c>
      <c r="U59" s="74">
        <v>483.1</v>
      </c>
      <c r="V59" s="74">
        <f t="shared" si="26"/>
        <v>186.28125093700342</v>
      </c>
      <c r="W59" s="74">
        <f t="shared" si="10"/>
        <v>6.715263971725216</v>
      </c>
      <c r="X59" s="74">
        <v>182.46385415729665</v>
      </c>
      <c r="Y59" s="74">
        <v>184.3</v>
      </c>
      <c r="Z59" s="74">
        <v>185.5</v>
      </c>
      <c r="AA59" s="71">
        <v>184.3</v>
      </c>
      <c r="AB59" s="71">
        <v>184.3</v>
      </c>
      <c r="AC59" s="71"/>
      <c r="AD59" s="74">
        <v>167.65801972963098</v>
      </c>
      <c r="AE59" s="74">
        <v>169.54329557910123</v>
      </c>
      <c r="AF59" s="74">
        <v>169.7</v>
      </c>
      <c r="AG59" s="71">
        <v>175.4</v>
      </c>
      <c r="AH59" s="71">
        <v>175.4</v>
      </c>
      <c r="AI59" s="71"/>
      <c r="AJ59" s="74">
        <v>108.83097298390014</v>
      </c>
      <c r="AK59" s="74">
        <v>108.73521842060893</v>
      </c>
      <c r="AL59" s="74">
        <v>109.3</v>
      </c>
      <c r="AM59" s="71">
        <v>105.1</v>
      </c>
      <c r="AN59" s="72">
        <v>105.1</v>
      </c>
    </row>
    <row r="60" spans="1:40" ht="12.75">
      <c r="A60" s="62" t="s">
        <v>45</v>
      </c>
      <c r="B60" s="64">
        <v>0.219</v>
      </c>
      <c r="C60" s="62">
        <v>11.65</v>
      </c>
      <c r="D60" s="64">
        <v>118.1</v>
      </c>
      <c r="E60" s="65">
        <v>8.79</v>
      </c>
      <c r="F60" s="65">
        <f t="shared" si="19"/>
        <v>89.10721030042916</v>
      </c>
      <c r="G60" s="65">
        <v>10.7</v>
      </c>
      <c r="H60" s="65">
        <f t="shared" si="20"/>
        <v>108.46952789699567</v>
      </c>
      <c r="I60" s="65">
        <v>14.5</v>
      </c>
      <c r="J60" s="65">
        <f t="shared" si="21"/>
        <v>146.99141630901283</v>
      </c>
      <c r="K60" s="65">
        <v>15.2</v>
      </c>
      <c r="L60" s="65">
        <f t="shared" si="22"/>
        <v>154.08755364806862</v>
      </c>
      <c r="M60" s="65">
        <v>15.4</v>
      </c>
      <c r="N60" s="65">
        <f t="shared" si="23"/>
        <v>156.11502145922745</v>
      </c>
      <c r="O60" s="65">
        <v>16.7</v>
      </c>
      <c r="P60" s="65">
        <f t="shared" si="24"/>
        <v>169.2935622317596</v>
      </c>
      <c r="Q60" s="65">
        <f t="shared" si="7"/>
        <v>8.441558441558428</v>
      </c>
      <c r="R60" s="65">
        <v>16.9</v>
      </c>
      <c r="S60" s="65">
        <f t="shared" si="25"/>
        <v>171.32103004291838</v>
      </c>
      <c r="T60" s="65">
        <f t="shared" si="8"/>
        <v>1.197604790419149</v>
      </c>
      <c r="U60" s="65">
        <v>17.8</v>
      </c>
      <c r="V60" s="65">
        <f t="shared" si="26"/>
        <v>180.44463519313297</v>
      </c>
      <c r="W60" s="65">
        <f t="shared" si="10"/>
        <v>5.3254437869822535</v>
      </c>
      <c r="X60" s="65">
        <v>159.15622317596558</v>
      </c>
      <c r="Y60" s="65">
        <v>135.84034334763942</v>
      </c>
      <c r="Z60" s="65">
        <v>157.1</v>
      </c>
      <c r="AA60" s="63">
        <v>159.2</v>
      </c>
      <c r="AB60" s="63">
        <v>162.2</v>
      </c>
      <c r="AC60" s="63"/>
      <c r="AD60" s="65">
        <v>93.3701505193979</v>
      </c>
      <c r="AE60" s="65">
        <v>77.77676489294039</v>
      </c>
      <c r="AF60" s="65">
        <v>87.5</v>
      </c>
      <c r="AG60" s="63">
        <v>85.8</v>
      </c>
      <c r="AH60" s="63">
        <v>82.7</v>
      </c>
      <c r="AI60" s="63"/>
      <c r="AJ60" s="65">
        <v>170.45728457179735</v>
      </c>
      <c r="AK60" s="65">
        <v>174.65414450526896</v>
      </c>
      <c r="AL60" s="65">
        <v>179.6</v>
      </c>
      <c r="AM60" s="63">
        <v>185.6</v>
      </c>
      <c r="AN60" s="62">
        <v>196.1</v>
      </c>
    </row>
    <row r="61" spans="1:40" ht="12.75">
      <c r="A61" s="72" t="s">
        <v>26</v>
      </c>
      <c r="B61" s="73">
        <v>0.173</v>
      </c>
      <c r="C61" s="72">
        <v>337.7</v>
      </c>
      <c r="D61" s="73">
        <v>183.1</v>
      </c>
      <c r="E61" s="74">
        <v>292.4</v>
      </c>
      <c r="F61" s="74">
        <f t="shared" si="19"/>
        <v>158.5384660941664</v>
      </c>
      <c r="G61" s="74">
        <v>239.3</v>
      </c>
      <c r="H61" s="74">
        <f t="shared" si="20"/>
        <v>129.74779389991116</v>
      </c>
      <c r="I61" s="74">
        <v>231.3</v>
      </c>
      <c r="J61" s="74">
        <f t="shared" si="21"/>
        <v>125.41021616819661</v>
      </c>
      <c r="K61" s="74">
        <v>319.4</v>
      </c>
      <c r="L61" s="74">
        <f t="shared" si="22"/>
        <v>173.17779093870294</v>
      </c>
      <c r="M61" s="74">
        <v>174</v>
      </c>
      <c r="N61" s="74">
        <f t="shared" si="23"/>
        <v>94.34231566479122</v>
      </c>
      <c r="O61" s="74">
        <v>389.8</v>
      </c>
      <c r="P61" s="74">
        <f t="shared" si="24"/>
        <v>211.3484749777909</v>
      </c>
      <c r="Q61" s="74">
        <f t="shared" si="7"/>
        <v>124.02298850574711</v>
      </c>
      <c r="R61" s="74">
        <v>248</v>
      </c>
      <c r="S61" s="74">
        <f t="shared" si="25"/>
        <v>134.4649096831507</v>
      </c>
      <c r="T61" s="74">
        <f t="shared" si="8"/>
        <v>-36.37762955361724</v>
      </c>
      <c r="U61" s="74">
        <v>223.4</v>
      </c>
      <c r="V61" s="74">
        <f t="shared" si="26"/>
        <v>121.1268581581285</v>
      </c>
      <c r="W61" s="74">
        <f t="shared" si="10"/>
        <v>-9.91935483870967</v>
      </c>
      <c r="X61" s="74">
        <v>126.44039087947881</v>
      </c>
      <c r="Y61" s="74">
        <v>167.8642582173527</v>
      </c>
      <c r="Z61" s="74">
        <v>131.3</v>
      </c>
      <c r="AA61" s="71">
        <v>128.5</v>
      </c>
      <c r="AB61" s="71">
        <v>261.3</v>
      </c>
      <c r="AC61" s="71"/>
      <c r="AD61" s="74">
        <v>79.11274942878904</v>
      </c>
      <c r="AE61" s="74">
        <v>94.8</v>
      </c>
      <c r="AF61" s="74">
        <v>97.9</v>
      </c>
      <c r="AG61" s="71">
        <v>88.8</v>
      </c>
      <c r="AH61" s="71">
        <v>130.7</v>
      </c>
      <c r="AI61" s="71"/>
      <c r="AJ61" s="74">
        <v>159.82302699932117</v>
      </c>
      <c r="AK61" s="74">
        <v>177.1694173074427</v>
      </c>
      <c r="AL61" s="74">
        <v>134.1</v>
      </c>
      <c r="AM61" s="71">
        <v>144.7</v>
      </c>
      <c r="AN61" s="72">
        <v>199.9</v>
      </c>
    </row>
    <row r="62" spans="1:40" ht="12.75">
      <c r="A62" s="62" t="s">
        <v>46</v>
      </c>
      <c r="B62" s="64">
        <v>0.387</v>
      </c>
      <c r="C62" s="62">
        <v>484</v>
      </c>
      <c r="D62" s="64">
        <v>141</v>
      </c>
      <c r="E62" s="65">
        <v>517.3</v>
      </c>
      <c r="F62" s="65">
        <f t="shared" si="19"/>
        <v>150.70103305785122</v>
      </c>
      <c r="G62" s="65">
        <v>524.6</v>
      </c>
      <c r="H62" s="65">
        <f t="shared" si="20"/>
        <v>152.8276859504132</v>
      </c>
      <c r="I62" s="65">
        <v>247.1</v>
      </c>
      <c r="J62" s="65">
        <f t="shared" si="21"/>
        <v>71.98574380165289</v>
      </c>
      <c r="K62" s="65">
        <v>386.3</v>
      </c>
      <c r="L62" s="65">
        <f t="shared" si="22"/>
        <v>112.53780991735537</v>
      </c>
      <c r="M62" s="65">
        <v>457</v>
      </c>
      <c r="N62" s="65">
        <f t="shared" si="23"/>
        <v>133.13429752066114</v>
      </c>
      <c r="O62" s="65">
        <v>691.1</v>
      </c>
      <c r="P62" s="65">
        <f t="shared" si="24"/>
        <v>201.3328512396694</v>
      </c>
      <c r="Q62" s="65">
        <f t="shared" si="7"/>
        <v>51.2253829321663</v>
      </c>
      <c r="R62" s="65">
        <v>646.6</v>
      </c>
      <c r="S62" s="65">
        <f t="shared" si="25"/>
        <v>188.3690082644628</v>
      </c>
      <c r="T62" s="65">
        <f t="shared" si="8"/>
        <v>-6.439010273477064</v>
      </c>
      <c r="U62" s="65">
        <v>598.2</v>
      </c>
      <c r="V62" s="65">
        <f t="shared" si="26"/>
        <v>174.2690082644628</v>
      </c>
      <c r="W62" s="65">
        <f t="shared" si="10"/>
        <v>-7.485307763686977</v>
      </c>
      <c r="X62" s="65">
        <v>226.15351239669417</v>
      </c>
      <c r="Y62" s="65">
        <v>311.3</v>
      </c>
      <c r="Z62" s="65">
        <v>242.1</v>
      </c>
      <c r="AA62" s="63">
        <v>243</v>
      </c>
      <c r="AB62" s="63">
        <v>308.2</v>
      </c>
      <c r="AC62" s="63"/>
      <c r="AD62" s="65">
        <v>187.5867647058824</v>
      </c>
      <c r="AE62" s="65">
        <v>241.6</v>
      </c>
      <c r="AF62" s="65">
        <v>195.8</v>
      </c>
      <c r="AG62" s="63">
        <v>194.4</v>
      </c>
      <c r="AH62" s="63">
        <v>236.8</v>
      </c>
      <c r="AI62" s="63"/>
      <c r="AJ62" s="65">
        <v>120.55941833171475</v>
      </c>
      <c r="AK62" s="65">
        <v>128.79020668722512</v>
      </c>
      <c r="AL62" s="65">
        <v>123.6</v>
      </c>
      <c r="AM62" s="63">
        <v>125</v>
      </c>
      <c r="AN62" s="62">
        <v>130.1</v>
      </c>
    </row>
    <row r="63" spans="1:40" ht="12.75">
      <c r="A63" s="72"/>
      <c r="B63" s="73"/>
      <c r="C63" s="72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1"/>
      <c r="AB63" s="71"/>
      <c r="AC63" s="71"/>
      <c r="AD63" s="74"/>
      <c r="AE63" s="74"/>
      <c r="AF63" s="74"/>
      <c r="AG63" s="71"/>
      <c r="AH63" s="71"/>
      <c r="AI63" s="71"/>
      <c r="AJ63" s="74"/>
      <c r="AK63" s="74"/>
      <c r="AL63" s="74"/>
      <c r="AM63" s="71"/>
      <c r="AN63" s="72"/>
    </row>
    <row r="64" spans="1:40" s="4" customFormat="1" ht="12.75">
      <c r="A64" s="59" t="s">
        <v>75</v>
      </c>
      <c r="B64" s="60">
        <v>7.393</v>
      </c>
      <c r="C64" s="60">
        <f>SUM(C65:C69)</f>
        <v>42086.7</v>
      </c>
      <c r="D64" s="60">
        <v>122.6</v>
      </c>
      <c r="E64" s="60">
        <f>SUM(E65:E69)</f>
        <v>48384.6</v>
      </c>
      <c r="F64" s="60">
        <f>((F65*$B$65+F66*$B$66+F67*$B$67+F68*$B$68+F69*$B$69))/$B$64</f>
        <v>137.64795255226318</v>
      </c>
      <c r="G64" s="60">
        <f>SUM(G65:G69)</f>
        <v>47860.600000000006</v>
      </c>
      <c r="H64" s="60">
        <f>((H65*$B$65+H66*$B$66+H67*$B$67+H68*$B$68+H69*$B$69))/$B$64</f>
        <v>132.44147530220414</v>
      </c>
      <c r="I64" s="60">
        <f>SUM(I65:I69)</f>
        <v>47899.1</v>
      </c>
      <c r="J64" s="60">
        <f>((J65*$B$65+J66*$B$66+J67*$B$67+J68*$B$68+J69*$B$69))/$B$64</f>
        <v>136.0843406356199</v>
      </c>
      <c r="K64" s="60">
        <f>SUM(K65:K69)</f>
        <v>49583.299999999996</v>
      </c>
      <c r="L64" s="60">
        <f>((L65*$B$65+L66*$B$66+L67*$B$67+L68*$B$68+L69*$B$69))/$B$64</f>
        <v>140.7087933520209</v>
      </c>
      <c r="M64" s="60">
        <f>SUM(M65:M69)</f>
        <v>45512.90000000001</v>
      </c>
      <c r="N64" s="60">
        <f>((N65*$B$65+N66*$B$66+N67*$B$67+N68*$B$68+N69*$B$69))/$B$64</f>
        <v>129.64067048427754</v>
      </c>
      <c r="O64" s="60">
        <f>SUM(O65:O69)</f>
        <v>47253.7</v>
      </c>
      <c r="P64" s="60">
        <f>O64/M64*N64</f>
        <v>134.59923122593602</v>
      </c>
      <c r="Q64" s="60">
        <f>(P64/N64-1)*100</f>
        <v>3.824849658009022</v>
      </c>
      <c r="R64" s="60">
        <f>SUM(R65:R69)</f>
        <v>48563.5</v>
      </c>
      <c r="S64" s="60">
        <f>R64/O64*P64</f>
        <v>138.3301152214693</v>
      </c>
      <c r="T64" s="60">
        <f>(S64/P64-1)*100</f>
        <v>2.771846437421832</v>
      </c>
      <c r="U64" s="60">
        <f>SUM(U65:U69)</f>
        <v>53267.7</v>
      </c>
      <c r="V64" s="60">
        <f>U64/R64*S64</f>
        <v>151.72973691316855</v>
      </c>
      <c r="W64" s="60">
        <f>(V64/S64-1)*100</f>
        <v>9.686698858195975</v>
      </c>
      <c r="X64" s="60">
        <v>162.55351618834564</v>
      </c>
      <c r="Y64" s="60">
        <v>184.921729533989</v>
      </c>
      <c r="Z64" s="60">
        <v>241.9</v>
      </c>
      <c r="AA64" s="61">
        <v>240.3</v>
      </c>
      <c r="AB64" s="61">
        <v>274.5</v>
      </c>
      <c r="AC64" s="61"/>
      <c r="AD64" s="60">
        <v>139.32802078644787</v>
      </c>
      <c r="AE64" s="60">
        <v>144.98087073939192</v>
      </c>
      <c r="AF64" s="60">
        <v>173.8</v>
      </c>
      <c r="AG64" s="61">
        <v>170.9</v>
      </c>
      <c r="AH64" s="61">
        <v>188.3</v>
      </c>
      <c r="AI64" s="61"/>
      <c r="AJ64" s="60">
        <v>116.66965142460192</v>
      </c>
      <c r="AK64" s="60">
        <v>127.54905429309508</v>
      </c>
      <c r="AL64" s="60">
        <v>139.2</v>
      </c>
      <c r="AM64" s="61">
        <v>140.6</v>
      </c>
      <c r="AN64" s="59">
        <v>145.7</v>
      </c>
    </row>
    <row r="65" spans="1:40" ht="12.75">
      <c r="A65" s="72" t="s">
        <v>27</v>
      </c>
      <c r="B65" s="73">
        <v>2.478</v>
      </c>
      <c r="C65" s="72">
        <v>17648.1</v>
      </c>
      <c r="D65" s="73">
        <v>108</v>
      </c>
      <c r="E65" s="74">
        <v>23610.7</v>
      </c>
      <c r="F65" s="74">
        <f>E65/C65*D65</f>
        <v>144.48895915141009</v>
      </c>
      <c r="G65" s="74">
        <v>24713.2</v>
      </c>
      <c r="H65" s="74">
        <f>G65/E65*F65</f>
        <v>151.23586108419605</v>
      </c>
      <c r="I65" s="74">
        <v>22488.4</v>
      </c>
      <c r="J65" s="74">
        <f>I65/G65*H65</f>
        <v>137.62088836758633</v>
      </c>
      <c r="K65" s="74">
        <v>23923.8</v>
      </c>
      <c r="L65" s="74">
        <f>K65/I65*J65</f>
        <v>146.4050181039319</v>
      </c>
      <c r="M65" s="74">
        <v>23268.7</v>
      </c>
      <c r="N65" s="74">
        <f>M65/K65*L65</f>
        <v>142.39604263348465</v>
      </c>
      <c r="O65" s="74">
        <v>23060.1</v>
      </c>
      <c r="P65" s="74">
        <f t="shared" si="24"/>
        <v>141.11948595032896</v>
      </c>
      <c r="Q65" s="74">
        <f t="shared" si="7"/>
        <v>-0.8964832586263904</v>
      </c>
      <c r="R65" s="74">
        <v>23631.3</v>
      </c>
      <c r="S65" s="74">
        <f aca="true" t="shared" si="27" ref="S65:S73">R65/O65*P65</f>
        <v>144.61502371360095</v>
      </c>
      <c r="T65" s="74">
        <f t="shared" si="8"/>
        <v>2.477005737182414</v>
      </c>
      <c r="U65" s="74">
        <v>23905.3</v>
      </c>
      <c r="V65" s="74">
        <f aca="true" t="shared" si="28" ref="V65:V73">U65/R65*S65</f>
        <v>146.29180478351782</v>
      </c>
      <c r="W65" s="74">
        <f t="shared" si="10"/>
        <v>1.1594791653442682</v>
      </c>
      <c r="X65" s="74">
        <v>135.7403233209241</v>
      </c>
      <c r="Y65" s="74">
        <v>174.22979244224595</v>
      </c>
      <c r="Z65" s="74">
        <v>210.5</v>
      </c>
      <c r="AA65" s="71">
        <v>223.8</v>
      </c>
      <c r="AB65" s="71">
        <v>259.1</v>
      </c>
      <c r="AC65" s="71"/>
      <c r="AD65" s="74">
        <v>142.17447549548055</v>
      </c>
      <c r="AE65" s="74">
        <v>148.75449871465293</v>
      </c>
      <c r="AF65" s="74">
        <v>175.1</v>
      </c>
      <c r="AG65" s="71">
        <v>175.8</v>
      </c>
      <c r="AH65" s="71">
        <v>178.4</v>
      </c>
      <c r="AI65" s="71"/>
      <c r="AJ65" s="74">
        <v>95.47446744422068</v>
      </c>
      <c r="AK65" s="74">
        <v>117.12572994277019</v>
      </c>
      <c r="AL65" s="74">
        <v>120.2</v>
      </c>
      <c r="AM65" s="71">
        <v>127.4</v>
      </c>
      <c r="AN65" s="72">
        <v>145.2</v>
      </c>
    </row>
    <row r="66" spans="1:40" ht="12.75">
      <c r="A66" s="62" t="s">
        <v>28</v>
      </c>
      <c r="B66" s="64">
        <v>0.706</v>
      </c>
      <c r="C66" s="62">
        <v>7007.8</v>
      </c>
      <c r="D66" s="64">
        <v>121.7</v>
      </c>
      <c r="E66" s="65">
        <v>5830.4</v>
      </c>
      <c r="F66" s="65">
        <f>E66/C66*D66</f>
        <v>101.2528439738577</v>
      </c>
      <c r="G66" s="65">
        <v>6014.1</v>
      </c>
      <c r="H66" s="65">
        <f>G66/E66*F66</f>
        <v>104.44304489283371</v>
      </c>
      <c r="I66" s="65">
        <v>7123.8</v>
      </c>
      <c r="J66" s="65">
        <f>I66/G66*H66</f>
        <v>123.71449813065442</v>
      </c>
      <c r="K66" s="65">
        <v>6834</v>
      </c>
      <c r="L66" s="65">
        <f>K66/I66*J66</f>
        <v>118.68172607665744</v>
      </c>
      <c r="M66" s="65">
        <v>4827.6</v>
      </c>
      <c r="N66" s="65">
        <f>M66/K66*L66</f>
        <v>83.83785496161421</v>
      </c>
      <c r="O66" s="65">
        <v>5945.3</v>
      </c>
      <c r="P66" s="65">
        <f aca="true" t="shared" si="29" ref="P66:P73">O66/M66*N66</f>
        <v>103.2482391049973</v>
      </c>
      <c r="Q66" s="65">
        <f t="shared" si="7"/>
        <v>23.152290993454304</v>
      </c>
      <c r="R66" s="65">
        <v>5854.8</v>
      </c>
      <c r="S66" s="65">
        <f t="shared" si="27"/>
        <v>101.67658323582295</v>
      </c>
      <c r="T66" s="65">
        <f t="shared" si="8"/>
        <v>-1.5222108219938413</v>
      </c>
      <c r="U66" s="65">
        <v>7620.2</v>
      </c>
      <c r="V66" s="65">
        <f t="shared" si="28"/>
        <v>132.3351608207997</v>
      </c>
      <c r="W66" s="65">
        <f t="shared" si="10"/>
        <v>30.153036824485913</v>
      </c>
      <c r="X66" s="65">
        <v>146.38107537315565</v>
      </c>
      <c r="Y66" s="65">
        <v>151.47636633465567</v>
      </c>
      <c r="Z66" s="65">
        <v>167.1</v>
      </c>
      <c r="AA66" s="63">
        <v>140</v>
      </c>
      <c r="AB66" s="63">
        <v>140.3</v>
      </c>
      <c r="AC66" s="63"/>
      <c r="AD66" s="65">
        <v>105.13756613756615</v>
      </c>
      <c r="AE66" s="65">
        <v>103.94841269841272</v>
      </c>
      <c r="AF66" s="65">
        <v>114.8</v>
      </c>
      <c r="AG66" s="63">
        <v>95.1</v>
      </c>
      <c r="AH66" s="63">
        <v>90.6</v>
      </c>
      <c r="AI66" s="63"/>
      <c r="AJ66" s="65">
        <v>139.2281377158996</v>
      </c>
      <c r="AK66" s="65">
        <v>145.72263529808444</v>
      </c>
      <c r="AL66" s="65">
        <v>145.6</v>
      </c>
      <c r="AM66" s="63">
        <v>147.1</v>
      </c>
      <c r="AN66" s="62">
        <v>154.8</v>
      </c>
    </row>
    <row r="67" spans="1:40" ht="12.75">
      <c r="A67" s="72" t="s">
        <v>47</v>
      </c>
      <c r="B67" s="73">
        <v>0.25</v>
      </c>
      <c r="C67" s="72">
        <v>1170.9</v>
      </c>
      <c r="D67" s="73">
        <v>98.5</v>
      </c>
      <c r="E67" s="74">
        <v>1186.2</v>
      </c>
      <c r="F67" s="74">
        <f>E67/C67*D67</f>
        <v>99.78708685626442</v>
      </c>
      <c r="G67" s="74">
        <v>1110.6</v>
      </c>
      <c r="H67" s="74">
        <f>G67/E67*F67</f>
        <v>93.42736356648732</v>
      </c>
      <c r="I67" s="74">
        <v>838.3</v>
      </c>
      <c r="J67" s="74">
        <f>I67/G67*H67</f>
        <v>70.52058245793835</v>
      </c>
      <c r="K67" s="74">
        <v>834.6</v>
      </c>
      <c r="L67" s="74">
        <f>K67/I67*J67</f>
        <v>70.20932615936461</v>
      </c>
      <c r="M67" s="74">
        <v>956.2</v>
      </c>
      <c r="N67" s="74">
        <f>M67/K67*L67</f>
        <v>80.43872235032883</v>
      </c>
      <c r="O67" s="74">
        <v>937.8</v>
      </c>
      <c r="P67" s="74">
        <f t="shared" si="29"/>
        <v>78.89085318985397</v>
      </c>
      <c r="Q67" s="74">
        <f t="shared" si="7"/>
        <v>-1.9242836226730953</v>
      </c>
      <c r="R67" s="74">
        <v>932.5</v>
      </c>
      <c r="S67" s="74">
        <f t="shared" si="27"/>
        <v>78.44499957297806</v>
      </c>
      <c r="T67" s="74">
        <f t="shared" si="8"/>
        <v>-0.5651524845382783</v>
      </c>
      <c r="U67" s="74">
        <v>955.1</v>
      </c>
      <c r="V67" s="74">
        <f t="shared" si="28"/>
        <v>80.34618669399609</v>
      </c>
      <c r="W67" s="74">
        <f t="shared" si="10"/>
        <v>2.4235924932975994</v>
      </c>
      <c r="X67" s="74">
        <v>81.06964727987021</v>
      </c>
      <c r="Y67" s="74">
        <v>79.29464514476047</v>
      </c>
      <c r="Z67" s="74">
        <v>94.2</v>
      </c>
      <c r="AA67" s="71">
        <v>92.1</v>
      </c>
      <c r="AB67" s="71">
        <v>88.1</v>
      </c>
      <c r="AC67" s="71"/>
      <c r="AD67" s="74">
        <v>75.811801242236</v>
      </c>
      <c r="AE67" s="74">
        <v>75.38509316770184</v>
      </c>
      <c r="AF67" s="74">
        <v>88.4</v>
      </c>
      <c r="AG67" s="71">
        <v>84.6</v>
      </c>
      <c r="AH67" s="71">
        <v>80.4</v>
      </c>
      <c r="AI67" s="71"/>
      <c r="AJ67" s="74">
        <v>106.93539257936135</v>
      </c>
      <c r="AK67" s="74">
        <v>105.18610750849831</v>
      </c>
      <c r="AL67" s="74">
        <v>106.6</v>
      </c>
      <c r="AM67" s="71">
        <v>108.8</v>
      </c>
      <c r="AN67" s="72">
        <v>109.6</v>
      </c>
    </row>
    <row r="68" spans="1:40" ht="12.75">
      <c r="A68" s="62" t="s">
        <v>29</v>
      </c>
      <c r="B68" s="64">
        <v>0.92</v>
      </c>
      <c r="C68" s="62">
        <v>3617.4</v>
      </c>
      <c r="D68" s="64">
        <v>97.9</v>
      </c>
      <c r="E68" s="65">
        <v>5331.9</v>
      </c>
      <c r="F68" s="65">
        <f>E68/C68*D68</f>
        <v>144.30060540719853</v>
      </c>
      <c r="G68" s="65">
        <v>4899.5</v>
      </c>
      <c r="H68" s="65">
        <f>G68/E68*F68</f>
        <v>132.59828882622878</v>
      </c>
      <c r="I68" s="65">
        <v>4550.5</v>
      </c>
      <c r="J68" s="65">
        <f>I68/G68*H68</f>
        <v>123.15307955990491</v>
      </c>
      <c r="K68" s="65">
        <v>4831</v>
      </c>
      <c r="L68" s="65">
        <f>K68/I68*J68</f>
        <v>130.74442970089015</v>
      </c>
      <c r="M68" s="65">
        <v>4506.1</v>
      </c>
      <c r="N68" s="65">
        <f>M68/K68*L68</f>
        <v>121.95145408304309</v>
      </c>
      <c r="O68" s="65">
        <v>5922.5</v>
      </c>
      <c r="P68" s="65">
        <f t="shared" si="29"/>
        <v>160.28438934041026</v>
      </c>
      <c r="Q68" s="65">
        <f t="shared" si="7"/>
        <v>31.43294645036727</v>
      </c>
      <c r="R68" s="65">
        <v>6434.6</v>
      </c>
      <c r="S68" s="65">
        <f t="shared" si="27"/>
        <v>174.14367777962076</v>
      </c>
      <c r="T68" s="65">
        <f t="shared" si="8"/>
        <v>8.646686365555102</v>
      </c>
      <c r="U68" s="65">
        <v>8682.6</v>
      </c>
      <c r="V68" s="65">
        <f t="shared" si="28"/>
        <v>234.9827334549677</v>
      </c>
      <c r="W68" s="65">
        <f t="shared" si="10"/>
        <v>34.93612656575389</v>
      </c>
      <c r="X68" s="65">
        <v>240.46311992038486</v>
      </c>
      <c r="Y68" s="65">
        <v>247.30751368386137</v>
      </c>
      <c r="Z68" s="65">
        <v>367.1</v>
      </c>
      <c r="AA68" s="63">
        <v>329.1</v>
      </c>
      <c r="AB68" s="63">
        <v>409.1</v>
      </c>
      <c r="AC68" s="63"/>
      <c r="AD68" s="65">
        <v>207.6832621261624</v>
      </c>
      <c r="AE68" s="65">
        <v>208.36360894697162</v>
      </c>
      <c r="AF68" s="65">
        <v>246.8</v>
      </c>
      <c r="AG68" s="63">
        <v>223.6</v>
      </c>
      <c r="AH68" s="63">
        <v>314.7</v>
      </c>
      <c r="AI68" s="63"/>
      <c r="AJ68" s="65">
        <v>115.783581911531</v>
      </c>
      <c r="AK68" s="65">
        <v>118.69035813581101</v>
      </c>
      <c r="AL68" s="65">
        <v>148.8</v>
      </c>
      <c r="AM68" s="63">
        <v>147.1</v>
      </c>
      <c r="AN68" s="65">
        <v>130</v>
      </c>
    </row>
    <row r="69" spans="1:40" ht="12.75">
      <c r="A69" s="72" t="s">
        <v>48</v>
      </c>
      <c r="B69" s="73">
        <v>3.039</v>
      </c>
      <c r="C69" s="72">
        <v>12642.5</v>
      </c>
      <c r="D69" s="73">
        <v>144.1</v>
      </c>
      <c r="E69" s="74">
        <v>12425.4</v>
      </c>
      <c r="F69" s="74">
        <f>E69/C69*D69</f>
        <v>141.62548071979435</v>
      </c>
      <c r="G69" s="74">
        <v>11123.2</v>
      </c>
      <c r="H69" s="74">
        <f>G69/E69*F69</f>
        <v>126.78292426339729</v>
      </c>
      <c r="I69" s="74">
        <v>12898.1</v>
      </c>
      <c r="J69" s="74">
        <f>I69/G69*H69</f>
        <v>147.0133446707534</v>
      </c>
      <c r="K69" s="74">
        <v>13159.9</v>
      </c>
      <c r="L69" s="74">
        <f>K69/I69*J69</f>
        <v>149.99735732647815</v>
      </c>
      <c r="M69" s="74">
        <v>11954.3</v>
      </c>
      <c r="N69" s="74">
        <f>M69/K69*L69</f>
        <v>136.2558536681827</v>
      </c>
      <c r="O69" s="74">
        <v>11388</v>
      </c>
      <c r="P69" s="74">
        <f t="shared" si="29"/>
        <v>129.80113110539847</v>
      </c>
      <c r="Q69" s="74">
        <f t="shared" si="7"/>
        <v>-4.7372075320177505</v>
      </c>
      <c r="R69" s="74">
        <v>11710.3</v>
      </c>
      <c r="S69" s="74">
        <f t="shared" si="27"/>
        <v>133.47472651769823</v>
      </c>
      <c r="T69" s="74">
        <f t="shared" si="8"/>
        <v>2.8301721109940114</v>
      </c>
      <c r="U69" s="74">
        <v>12104.5</v>
      </c>
      <c r="V69" s="74">
        <f t="shared" si="28"/>
        <v>137.9678425944236</v>
      </c>
      <c r="W69" s="74">
        <f t="shared" si="10"/>
        <v>3.3662673031434</v>
      </c>
      <c r="X69" s="74">
        <v>189.30699386988334</v>
      </c>
      <c r="Y69" s="74">
        <v>201.1393221277437</v>
      </c>
      <c r="Z69" s="74">
        <v>298.8</v>
      </c>
      <c r="AA69" s="71">
        <v>301.7</v>
      </c>
      <c r="AB69" s="71">
        <v>339.4</v>
      </c>
      <c r="AC69" s="71"/>
      <c r="AD69" s="74">
        <v>117.61746138347884</v>
      </c>
      <c r="AE69" s="74">
        <v>131.247481531229</v>
      </c>
      <c r="AF69" s="74">
        <v>174.8</v>
      </c>
      <c r="AG69" s="71">
        <v>189.8</v>
      </c>
      <c r="AH69" s="71">
        <v>204.6</v>
      </c>
      <c r="AI69" s="71"/>
      <c r="AJ69" s="74">
        <v>160.9514366686326</v>
      </c>
      <c r="AK69" s="74">
        <v>153.2519479849102</v>
      </c>
      <c r="AL69" s="74">
        <v>171</v>
      </c>
      <c r="AM69" s="71">
        <v>159</v>
      </c>
      <c r="AN69" s="72">
        <v>165.9</v>
      </c>
    </row>
    <row r="70" spans="1:40" ht="12.75">
      <c r="A70" s="66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5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7"/>
      <c r="AB70" s="67"/>
      <c r="AC70" s="67"/>
      <c r="AD70" s="62"/>
      <c r="AE70" s="62"/>
      <c r="AF70" s="62"/>
      <c r="AG70" s="67"/>
      <c r="AH70" s="67"/>
      <c r="AI70" s="67"/>
      <c r="AJ70" s="62"/>
      <c r="AK70" s="62"/>
      <c r="AL70" s="62"/>
      <c r="AM70" s="67"/>
      <c r="AN70" s="62"/>
    </row>
    <row r="71" spans="1:40" ht="12.75">
      <c r="A71" s="72" t="s">
        <v>30</v>
      </c>
      <c r="B71" s="73">
        <v>11.98</v>
      </c>
      <c r="C71" s="72">
        <v>279541.4</v>
      </c>
      <c r="D71" s="73">
        <v>117.8</v>
      </c>
      <c r="E71" s="74">
        <v>288722.4</v>
      </c>
      <c r="F71" s="74">
        <f>E71/C71*D71</f>
        <v>121.66891458653352</v>
      </c>
      <c r="G71" s="74">
        <v>299323.9</v>
      </c>
      <c r="H71" s="74">
        <f>G71/E71*F71</f>
        <v>126.13643424551785</v>
      </c>
      <c r="I71" s="74">
        <v>295956.2</v>
      </c>
      <c r="J71" s="74">
        <f>I71/G71*H71</f>
        <v>124.71727035780748</v>
      </c>
      <c r="K71" s="74">
        <v>297207.8</v>
      </c>
      <c r="L71" s="74">
        <f>K71/I71*J71</f>
        <v>125.24470021256245</v>
      </c>
      <c r="M71" s="74">
        <v>287383.2</v>
      </c>
      <c r="N71" s="74">
        <f>M71/K71*L71</f>
        <v>121.10456969879955</v>
      </c>
      <c r="O71" s="74">
        <v>233861.8</v>
      </c>
      <c r="P71" s="74">
        <f t="shared" si="29"/>
        <v>98.55041163849076</v>
      </c>
      <c r="Q71" s="74">
        <f t="shared" si="7"/>
        <v>-18.623705213109197</v>
      </c>
      <c r="R71" s="74">
        <v>237088.4</v>
      </c>
      <c r="S71" s="74">
        <f t="shared" si="27"/>
        <v>99.9101153532178</v>
      </c>
      <c r="T71" s="74">
        <f t="shared" si="8"/>
        <v>1.3797037395590017</v>
      </c>
      <c r="U71" s="74">
        <v>281171.8</v>
      </c>
      <c r="V71" s="74">
        <f t="shared" si="28"/>
        <v>118.48705787407519</v>
      </c>
      <c r="W71" s="74">
        <f t="shared" si="10"/>
        <v>18.593655362303686</v>
      </c>
      <c r="X71" s="74">
        <v>149.81759646335036</v>
      </c>
      <c r="Y71" s="74">
        <v>146.72794305244236</v>
      </c>
      <c r="Z71" s="74">
        <v>120.1</v>
      </c>
      <c r="AA71" s="71">
        <v>123.2</v>
      </c>
      <c r="AB71" s="71">
        <v>144.3</v>
      </c>
      <c r="AC71" s="71"/>
      <c r="AD71" s="74">
        <v>142.6044684207848</v>
      </c>
      <c r="AE71" s="74">
        <v>139.95769759275282</v>
      </c>
      <c r="AF71" s="74">
        <v>122.2</v>
      </c>
      <c r="AG71" s="71">
        <v>115.6</v>
      </c>
      <c r="AH71" s="71">
        <v>135.2</v>
      </c>
      <c r="AI71" s="71"/>
      <c r="AJ71" s="74">
        <v>105.0581360615445</v>
      </c>
      <c r="AK71" s="74">
        <v>104.83735126837361</v>
      </c>
      <c r="AL71" s="74">
        <v>98.3</v>
      </c>
      <c r="AM71" s="71">
        <v>106.6</v>
      </c>
      <c r="AN71" s="72">
        <v>106.7</v>
      </c>
    </row>
    <row r="72" spans="1:40" ht="12.75">
      <c r="A72" s="62" t="s">
        <v>82</v>
      </c>
      <c r="B72" s="64">
        <v>0.857</v>
      </c>
      <c r="C72" s="65">
        <v>640</v>
      </c>
      <c r="D72" s="64">
        <v>108.5</v>
      </c>
      <c r="E72" s="65">
        <v>740</v>
      </c>
      <c r="F72" s="65">
        <f>E72/C72*D72</f>
        <v>125.453125</v>
      </c>
      <c r="G72" s="65">
        <v>524</v>
      </c>
      <c r="H72" s="65">
        <f>G72/E72*F72</f>
        <v>88.834375</v>
      </c>
      <c r="I72" s="65">
        <v>344.7</v>
      </c>
      <c r="J72" s="65">
        <f>I72/G72*H72</f>
        <v>58.43742187499999</v>
      </c>
      <c r="K72" s="65">
        <v>545.5</v>
      </c>
      <c r="L72" s="65">
        <f>K72/I72*J72</f>
        <v>92.47929687499999</v>
      </c>
      <c r="M72" s="65">
        <v>500.2</v>
      </c>
      <c r="N72" s="65">
        <f>M72/K72*L72</f>
        <v>84.79953124999999</v>
      </c>
      <c r="O72" s="65">
        <v>549.9</v>
      </c>
      <c r="P72" s="65">
        <f t="shared" si="29"/>
        <v>93.22523437499999</v>
      </c>
      <c r="Q72" s="65">
        <f t="shared" si="7"/>
        <v>9.936025589764096</v>
      </c>
      <c r="R72" s="65">
        <v>549.1</v>
      </c>
      <c r="S72" s="65">
        <f t="shared" si="27"/>
        <v>93.089609375</v>
      </c>
      <c r="T72" s="65">
        <f t="shared" si="8"/>
        <v>-0.14548099654481117</v>
      </c>
      <c r="U72" s="65">
        <v>552.2</v>
      </c>
      <c r="V72" s="65">
        <f t="shared" si="28"/>
        <v>93.61515624999998</v>
      </c>
      <c r="W72" s="65">
        <f t="shared" si="10"/>
        <v>0.5645601894008312</v>
      </c>
      <c r="X72" s="65">
        <v>88.05453124999997</v>
      </c>
      <c r="Y72" s="65">
        <v>83.62976562499998</v>
      </c>
      <c r="Z72" s="65">
        <v>96.4</v>
      </c>
      <c r="AA72" s="63">
        <v>105.3</v>
      </c>
      <c r="AB72" s="63">
        <v>140.9</v>
      </c>
      <c r="AC72" s="63"/>
      <c r="AD72" s="65">
        <v>88.83623655913975</v>
      </c>
      <c r="AE72" s="65">
        <v>83.91830107526879</v>
      </c>
      <c r="AF72" s="65">
        <v>94.2</v>
      </c>
      <c r="AG72" s="63">
        <v>107.1</v>
      </c>
      <c r="AH72" s="63">
        <v>118.8</v>
      </c>
      <c r="AI72" s="63"/>
      <c r="AJ72" s="65">
        <v>99.12006030487413</v>
      </c>
      <c r="AK72" s="65">
        <v>88.3</v>
      </c>
      <c r="AL72" s="65">
        <v>102.4</v>
      </c>
      <c r="AM72" s="63">
        <v>109.6</v>
      </c>
      <c r="AN72" s="62">
        <v>118.6</v>
      </c>
    </row>
    <row r="73" spans="1:40" ht="12.75">
      <c r="A73" s="77" t="s">
        <v>83</v>
      </c>
      <c r="B73" s="78">
        <v>0.294</v>
      </c>
      <c r="C73" s="77">
        <v>962.7</v>
      </c>
      <c r="D73" s="78">
        <v>176.8</v>
      </c>
      <c r="E73" s="79">
        <v>488.5</v>
      </c>
      <c r="F73" s="79">
        <f>E73/C73*D73</f>
        <v>89.71309857691908</v>
      </c>
      <c r="G73" s="79">
        <v>375.1</v>
      </c>
      <c r="H73" s="79">
        <f>G73/E73*F73</f>
        <v>68.88717149683183</v>
      </c>
      <c r="I73" s="79">
        <v>658.8</v>
      </c>
      <c r="J73" s="79">
        <f>I73/G73*H73</f>
        <v>120.98871922717356</v>
      </c>
      <c r="K73" s="79">
        <v>1089.9</v>
      </c>
      <c r="L73" s="79">
        <f>K73/I73*J73</f>
        <v>200.1602991586164</v>
      </c>
      <c r="M73" s="79">
        <v>199.2</v>
      </c>
      <c r="N73" s="79">
        <f>M73/K73*L73</f>
        <v>36.58311000311623</v>
      </c>
      <c r="O73" s="79">
        <v>1513.4</v>
      </c>
      <c r="P73" s="79">
        <f t="shared" si="29"/>
        <v>277.936137945362</v>
      </c>
      <c r="Q73" s="79">
        <f t="shared" si="7"/>
        <v>659.7389558232933</v>
      </c>
      <c r="R73" s="79">
        <v>903.3</v>
      </c>
      <c r="S73" s="79">
        <f t="shared" si="27"/>
        <v>165.89118105328762</v>
      </c>
      <c r="T73" s="79">
        <f t="shared" si="8"/>
        <v>-40.3132020615832</v>
      </c>
      <c r="U73" s="79">
        <v>1059</v>
      </c>
      <c r="V73" s="79">
        <f t="shared" si="28"/>
        <v>194.48550950451855</v>
      </c>
      <c r="W73" s="79">
        <f t="shared" si="10"/>
        <v>17.236798405845242</v>
      </c>
      <c r="X73" s="79">
        <v>214.7421211176898</v>
      </c>
      <c r="Y73" s="79">
        <v>328.45829438038845</v>
      </c>
      <c r="Z73" s="79">
        <v>355.5</v>
      </c>
      <c r="AA73" s="80">
        <v>108.9</v>
      </c>
      <c r="AB73" s="80">
        <v>362</v>
      </c>
      <c r="AC73" s="80"/>
      <c r="AD73" s="79">
        <v>162.3028376499217</v>
      </c>
      <c r="AE73" s="79">
        <v>168.6</v>
      </c>
      <c r="AF73" s="79">
        <v>187.5</v>
      </c>
      <c r="AG73" s="80">
        <v>145.1</v>
      </c>
      <c r="AH73" s="80">
        <v>165.1</v>
      </c>
      <c r="AI73" s="80"/>
      <c r="AJ73" s="79">
        <v>132.30952965891868</v>
      </c>
      <c r="AK73" s="79">
        <v>194.9179099377216</v>
      </c>
      <c r="AL73" s="79">
        <v>189.6</v>
      </c>
      <c r="AM73" s="80">
        <v>75.1</v>
      </c>
      <c r="AN73" s="77">
        <v>219.2</v>
      </c>
    </row>
    <row r="74" spans="1:39" ht="15.75" customHeight="1">
      <c r="A74" s="81" t="s">
        <v>80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</row>
    <row r="75" spans="1:29" ht="15.75" customHeight="1">
      <c r="A75" s="5" t="s">
        <v>88</v>
      </c>
      <c r="B75" s="6"/>
      <c r="C75" s="4"/>
      <c r="D75" s="4"/>
      <c r="E75" s="4"/>
      <c r="F75" s="7"/>
      <c r="G75" s="4"/>
      <c r="H75" s="7"/>
      <c r="I75" s="4"/>
      <c r="J75" s="7"/>
      <c r="K75" s="4"/>
      <c r="L75" s="7"/>
      <c r="M75" s="7"/>
      <c r="N75" s="7"/>
      <c r="O75" s="7"/>
      <c r="P75" s="7"/>
      <c r="Q75" s="7" t="s">
        <v>49</v>
      </c>
      <c r="R75" s="7"/>
      <c r="S75" s="4"/>
      <c r="T75" s="4"/>
      <c r="U75" s="4"/>
      <c r="V75" s="4"/>
      <c r="W75" s="4"/>
      <c r="X75" s="4"/>
      <c r="Y75" s="4"/>
      <c r="Z75" s="4"/>
      <c r="AA75" s="11"/>
      <c r="AB75" s="11"/>
      <c r="AC75" s="11"/>
    </row>
    <row r="76" spans="1:29" ht="15.75" customHeight="1">
      <c r="A76" s="8" t="s">
        <v>51</v>
      </c>
      <c r="B76" s="6"/>
      <c r="C76" s="4"/>
      <c r="D76" s="4"/>
      <c r="E76" s="4"/>
      <c r="F76" s="7"/>
      <c r="G76" s="4"/>
      <c r="H76" s="7"/>
      <c r="I76" s="4"/>
      <c r="J76" s="7"/>
      <c r="K76" s="4"/>
      <c r="L76" s="7"/>
      <c r="M76" s="7"/>
      <c r="N76" s="7"/>
      <c r="O76" s="7"/>
      <c r="P76" s="7"/>
      <c r="Q76" s="7"/>
      <c r="R76" s="7"/>
      <c r="S76" s="4"/>
      <c r="T76" s="4"/>
      <c r="U76" s="4"/>
      <c r="V76" s="4"/>
      <c r="W76" s="4"/>
      <c r="X76" s="4"/>
      <c r="Y76" s="4"/>
      <c r="Z76" s="4"/>
      <c r="AA76" s="11"/>
      <c r="AB76" s="11"/>
      <c r="AC76" s="11"/>
    </row>
    <row r="77" spans="1:29" ht="15.75" customHeight="1">
      <c r="A77" s="12"/>
      <c r="B77" s="6"/>
      <c r="C77" s="4"/>
      <c r="D77" s="4"/>
      <c r="E77" s="4"/>
      <c r="F77" s="7"/>
      <c r="G77" s="4"/>
      <c r="H77" s="7"/>
      <c r="I77" s="4"/>
      <c r="J77" s="7"/>
      <c r="K77" s="4"/>
      <c r="L77" s="7"/>
      <c r="M77" s="7"/>
      <c r="N77" s="7"/>
      <c r="O77" s="7"/>
      <c r="P77" s="7"/>
      <c r="Q77" s="7"/>
      <c r="R77" s="7"/>
      <c r="S77" s="4"/>
      <c r="T77" s="4"/>
      <c r="U77" s="4"/>
      <c r="V77" s="4"/>
      <c r="W77" s="4"/>
      <c r="X77" s="4"/>
      <c r="Y77" s="4"/>
      <c r="Z77" s="4"/>
      <c r="AA77" s="11"/>
      <c r="AB77" s="11"/>
      <c r="AC77" s="11"/>
    </row>
    <row r="78" spans="1:39" ht="17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2:18" ht="12.75">
      <c r="B79" s="9"/>
      <c r="P79" s="3"/>
      <c r="Q79" s="3"/>
      <c r="R79" s="3"/>
    </row>
    <row r="80" spans="2:18" ht="12.75">
      <c r="B80" s="9"/>
      <c r="P80" s="3"/>
      <c r="Q80" s="3"/>
      <c r="R80" s="3"/>
    </row>
    <row r="81" spans="2:18" ht="12.75">
      <c r="B81" s="9"/>
      <c r="P81" s="3"/>
      <c r="Q81" s="3"/>
      <c r="R81" s="3"/>
    </row>
    <row r="82" spans="2:18" ht="12.75">
      <c r="B82" s="9"/>
      <c r="P82" s="3"/>
      <c r="Q82" s="3"/>
      <c r="R82" s="3"/>
    </row>
    <row r="83" spans="2:18" ht="12.75">
      <c r="B83" s="9"/>
      <c r="P83" s="3"/>
      <c r="Q83" s="3"/>
      <c r="R83" s="3"/>
    </row>
    <row r="84" spans="2:18" ht="12.75">
      <c r="B84" s="9"/>
      <c r="P84" s="3"/>
      <c r="Q84" s="3"/>
      <c r="R84" s="3"/>
    </row>
    <row r="85" spans="2:18" ht="12.75">
      <c r="B85" s="9"/>
      <c r="P85" s="3"/>
      <c r="Q85" s="3"/>
      <c r="R85" s="3"/>
    </row>
    <row r="86" spans="16:18" ht="12.75">
      <c r="P86" s="3"/>
      <c r="Q86" s="3"/>
      <c r="R86" s="3"/>
    </row>
    <row r="87" spans="16:18" ht="12.75">
      <c r="P87" s="3"/>
      <c r="Q87" s="3"/>
      <c r="R87" s="3"/>
    </row>
    <row r="88" spans="16:18" ht="12.75">
      <c r="P88" s="3"/>
      <c r="Q88" s="3"/>
      <c r="R88" s="3"/>
    </row>
    <row r="89" spans="16:18" ht="12.75">
      <c r="P89" s="3"/>
      <c r="Q89" s="3"/>
      <c r="R89" s="3"/>
    </row>
    <row r="90" spans="16:18" ht="12.75">
      <c r="P90" s="3"/>
      <c r="Q90" s="3"/>
      <c r="R90" s="3"/>
    </row>
    <row r="91" spans="16:18" ht="12.75">
      <c r="P91" s="3"/>
      <c r="Q91" s="3"/>
      <c r="R91" s="3"/>
    </row>
    <row r="92" spans="16:18" ht="12.75">
      <c r="P92" s="3"/>
      <c r="Q92" s="3"/>
      <c r="R92" s="3"/>
    </row>
    <row r="93" spans="16:18" ht="12.75">
      <c r="P93" s="3"/>
      <c r="Q93" s="3"/>
      <c r="R93" s="3"/>
    </row>
    <row r="94" spans="16:18" ht="12.75">
      <c r="P94" s="3"/>
      <c r="Q94" s="3"/>
      <c r="R94" s="3"/>
    </row>
  </sheetData>
  <sheetProtection/>
  <mergeCells count="20">
    <mergeCell ref="A2:AN2"/>
    <mergeCell ref="A4:AN4"/>
    <mergeCell ref="A5:AN5"/>
    <mergeCell ref="W7:W9"/>
    <mergeCell ref="X7:Z7"/>
    <mergeCell ref="I7:J7"/>
    <mergeCell ref="G7:H7"/>
    <mergeCell ref="O7:P7"/>
    <mergeCell ref="K7:L7"/>
    <mergeCell ref="M7:N7"/>
    <mergeCell ref="T7:T9"/>
    <mergeCell ref="A74:AM74"/>
    <mergeCell ref="Q7:Q9"/>
    <mergeCell ref="X8:AA8"/>
    <mergeCell ref="A78:AM78"/>
    <mergeCell ref="AD7:AF7"/>
    <mergeCell ref="AJ7:AL7"/>
    <mergeCell ref="B7:B9"/>
    <mergeCell ref="R7:S7"/>
    <mergeCell ref="U7:V7"/>
  </mergeCells>
  <printOptions horizontalCentered="1" verticalCentered="1"/>
  <pageMargins left="0.22" right="0" top="0.34" bottom="0.25" header="0.42" footer="0.84"/>
  <pageSetup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vishandass</dc:creator>
  <cp:keywords/>
  <dc:description/>
  <cp:lastModifiedBy>user</cp:lastModifiedBy>
  <cp:lastPrinted>2012-12-16T06:44:20Z</cp:lastPrinted>
  <dcterms:created xsi:type="dcterms:W3CDTF">2001-05-10T06:27:03Z</dcterms:created>
  <dcterms:modified xsi:type="dcterms:W3CDTF">2012-12-20T11:52:40Z</dcterms:modified>
  <cp:category/>
  <cp:version/>
  <cp:contentType/>
  <cp:contentStatus/>
</cp:coreProperties>
</file>